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0" windowWidth="7620" windowHeight="1170"/>
  </bookViews>
  <sheets>
    <sheet name="System cost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83" i="1" l="1"/>
  <c r="E83" i="1"/>
  <c r="G83" i="1"/>
  <c r="D85" i="1"/>
  <c r="D90" i="1" s="1"/>
  <c r="E85" i="1"/>
  <c r="G85" i="1"/>
  <c r="D86" i="1"/>
  <c r="G86" i="1" s="1"/>
  <c r="E86" i="1"/>
  <c r="D87" i="1"/>
  <c r="E87" i="1"/>
  <c r="G87" i="1"/>
  <c r="D88" i="1"/>
  <c r="E88" i="1"/>
  <c r="G88" i="1"/>
  <c r="D89" i="1"/>
  <c r="E89" i="1" s="1"/>
  <c r="D93" i="1"/>
  <c r="C94" i="1"/>
  <c r="D94" i="1" s="1"/>
  <c r="E90" i="1" l="1"/>
  <c r="G89" i="1"/>
  <c r="G90" i="1" s="1"/>
  <c r="K4" i="1"/>
  <c r="C110" i="1" l="1"/>
  <c r="E25" i="1"/>
  <c r="E75" i="1" s="1"/>
  <c r="H75" i="1" s="1"/>
  <c r="E24" i="1"/>
  <c r="E74" i="1" s="1"/>
  <c r="H74" i="1" s="1"/>
  <c r="E23" i="1"/>
  <c r="E73" i="1" s="1"/>
  <c r="H73" i="1" s="1"/>
  <c r="E22" i="1"/>
  <c r="E72" i="1" s="1"/>
  <c r="H72" i="1" s="1"/>
  <c r="E21" i="1"/>
  <c r="E71" i="1" s="1"/>
  <c r="H71" i="1" s="1"/>
  <c r="E20" i="1"/>
  <c r="E70" i="1" s="1"/>
  <c r="H70" i="1" s="1"/>
  <c r="E19" i="1"/>
  <c r="E69" i="1" s="1"/>
  <c r="H69" i="1" s="1"/>
  <c r="E18" i="1"/>
  <c r="E68" i="1" s="1"/>
  <c r="H68" i="1" s="1"/>
  <c r="E17" i="1"/>
  <c r="E67" i="1" s="1"/>
  <c r="H67" i="1" s="1"/>
  <c r="E16" i="1"/>
  <c r="E66" i="1" s="1"/>
  <c r="H66" i="1" s="1"/>
  <c r="E15" i="1"/>
  <c r="E65" i="1" s="1"/>
  <c r="H65" i="1" s="1"/>
  <c r="E14" i="1"/>
  <c r="E64" i="1" s="1"/>
  <c r="H64" i="1" s="1"/>
  <c r="E13" i="1"/>
  <c r="E63" i="1" s="1"/>
  <c r="H63" i="1" s="1"/>
  <c r="D55" i="1" l="1"/>
  <c r="H55" i="1" s="1"/>
  <c r="E28" i="1"/>
  <c r="E94" i="1" s="1"/>
  <c r="C112" i="1" l="1"/>
  <c r="E31" i="1" l="1"/>
  <c r="E12" i="1"/>
  <c r="E62" i="1" s="1"/>
  <c r="H62" i="1" s="1"/>
  <c r="E11" i="1"/>
  <c r="E61" i="1" s="1"/>
  <c r="E10" i="1"/>
  <c r="C53" i="1" s="1"/>
  <c r="D53" i="1" s="1"/>
  <c r="H53" i="1" s="1"/>
  <c r="E9" i="1"/>
  <c r="C49" i="1" s="1"/>
  <c r="D49" i="1" s="1"/>
  <c r="H49" i="1" s="1"/>
  <c r="E8" i="1"/>
  <c r="C51" i="1" s="1"/>
  <c r="D51" i="1" s="1"/>
  <c r="H51" i="1" s="1"/>
  <c r="E7" i="1"/>
  <c r="C52" i="1" s="1"/>
  <c r="D52" i="1" s="1"/>
  <c r="H52" i="1" s="1"/>
  <c r="E6" i="1"/>
  <c r="C47" i="1" s="1"/>
  <c r="D47" i="1" s="1"/>
  <c r="H47" i="1" s="1"/>
  <c r="E5" i="1"/>
  <c r="C48" i="1" s="1"/>
  <c r="D48" i="1" s="1"/>
  <c r="H48" i="1" s="1"/>
  <c r="E4" i="1"/>
  <c r="C50" i="1" s="1"/>
  <c r="D50" i="1" s="1"/>
  <c r="H50" i="1" s="1"/>
  <c r="E3" i="1"/>
  <c r="C46" i="1" s="1"/>
  <c r="D46" i="1" s="1"/>
  <c r="H46" i="1" s="1"/>
  <c r="H61" i="1" l="1"/>
  <c r="E76" i="1"/>
  <c r="H56" i="1"/>
  <c r="D54" i="1"/>
  <c r="D56" i="1" s="1"/>
  <c r="J53" i="1" l="1"/>
  <c r="E98" i="1"/>
  <c r="H76" i="1"/>
  <c r="E99" i="1" s="1"/>
  <c r="J46" i="1"/>
  <c r="J56" i="1"/>
  <c r="J55" i="1"/>
  <c r="J47" i="1"/>
  <c r="J50" i="1"/>
  <c r="J52" i="1"/>
  <c r="J51" i="1"/>
  <c r="J49" i="1"/>
  <c r="J48" i="1"/>
  <c r="C116" i="1" l="1"/>
  <c r="J61" i="1"/>
  <c r="C115" i="1"/>
  <c r="E103" i="1"/>
  <c r="J62" i="1"/>
  <c r="J63" i="1"/>
  <c r="J71" i="1"/>
  <c r="J75" i="1"/>
  <c r="J72" i="1"/>
  <c r="J76" i="1"/>
  <c r="J64" i="1"/>
  <c r="J68" i="1"/>
  <c r="J66" i="1"/>
  <c r="J69" i="1"/>
  <c r="J65" i="1"/>
  <c r="J73" i="1"/>
  <c r="J67" i="1"/>
  <c r="J70" i="1"/>
  <c r="J74" i="1"/>
  <c r="J103" i="1" l="1"/>
  <c r="D118" i="1" s="1"/>
  <c r="C118" i="1"/>
  <c r="J90" i="1"/>
  <c r="D110" i="1" s="1"/>
  <c r="J94" i="1"/>
  <c r="D112" i="1" s="1"/>
  <c r="J98" i="1"/>
  <c r="D115" i="1" s="1"/>
  <c r="J99" i="1"/>
  <c r="D116" i="1" s="1"/>
</calcChain>
</file>

<file path=xl/sharedStrings.xml><?xml version="1.0" encoding="utf-8"?>
<sst xmlns="http://schemas.openxmlformats.org/spreadsheetml/2006/main" count="150" uniqueCount="111">
  <si>
    <t>Item</t>
  </si>
  <si>
    <t>UV resistant cable tie straps, small, 4"</t>
  </si>
  <si>
    <t>Kuri Tech, Williamsport, IA: clear vinyl tubing, part #K050-0406X100, 1/4"ID, 3/8"OD</t>
  </si>
  <si>
    <t>"T" barb 0.25 (white or black)</t>
  </si>
  <si>
    <t>Micro-infusion Tees</t>
  </si>
  <si>
    <t>GHT nylon swivel coupling, item #63157</t>
  </si>
  <si>
    <t>8 mm (5/16) bore PP miniature stopcock #17246</t>
  </si>
  <si>
    <t>Enema bag 1500 ml</t>
  </si>
  <si>
    <t>Heavy duty large binder clips</t>
  </si>
  <si>
    <t>Unit</t>
  </si>
  <si>
    <t xml:space="preserve">Package </t>
  </si>
  <si>
    <t>Package Price</t>
  </si>
  <si>
    <t>Unit Price</t>
  </si>
  <si>
    <t>tie straps</t>
  </si>
  <si>
    <t>ft</t>
  </si>
  <si>
    <t>Tee</t>
  </si>
  <si>
    <t>T barb</t>
  </si>
  <si>
    <t>coupling</t>
  </si>
  <si>
    <t>stopcock</t>
  </si>
  <si>
    <t>bag</t>
  </si>
  <si>
    <t>clip</t>
  </si>
  <si>
    <t>INPUT</t>
  </si>
  <si>
    <t>Battery Operated Drill</t>
  </si>
  <si>
    <t>drill</t>
  </si>
  <si>
    <t>Drill bit</t>
  </si>
  <si>
    <t>bit</t>
  </si>
  <si>
    <t>Cost of System</t>
  </si>
  <si>
    <t>Number</t>
  </si>
  <si>
    <t>ITEM</t>
  </si>
  <si>
    <t>UNIT PRICE</t>
  </si>
  <si>
    <t>TOTAL ($)</t>
  </si>
  <si>
    <t>4" cable tie</t>
  </si>
  <si>
    <t>micro-infusion Tees</t>
  </si>
  <si>
    <t>T barbs</t>
  </si>
  <si>
    <t>enema bag, 1500 ml</t>
  </si>
  <si>
    <t>vinyl tubing</t>
  </si>
  <si>
    <t>minature stopcock</t>
  </si>
  <si>
    <t>nylon swivel coupling</t>
  </si>
  <si>
    <t>large binder clip</t>
  </si>
  <si>
    <t>Total ($)</t>
  </si>
  <si>
    <t>Assumptions</t>
  </si>
  <si>
    <t>Nails</t>
  </si>
  <si>
    <t xml:space="preserve">Hammer </t>
  </si>
  <si>
    <t>ea</t>
  </si>
  <si>
    <t>Labor</t>
  </si>
  <si>
    <t>hr</t>
  </si>
  <si>
    <t>Shovel</t>
  </si>
  <si>
    <t>Hard brush</t>
  </si>
  <si>
    <t>Rubber Mallet</t>
  </si>
  <si>
    <t>Calculator</t>
  </si>
  <si>
    <t>Funnels</t>
  </si>
  <si>
    <t>Gloves</t>
  </si>
  <si>
    <t>Safety googles/glasses</t>
  </si>
  <si>
    <t>Measure trees and calculate trunk diameter</t>
  </si>
  <si>
    <t>Other Material</t>
  </si>
  <si>
    <t>Ecavate soil and clean flare roots</t>
  </si>
  <si>
    <t>Set out system, drill holes and insert tees (10 holes)</t>
  </si>
  <si>
    <t>Chemical</t>
  </si>
  <si>
    <t>Propocanolze</t>
  </si>
  <si>
    <t>ml</t>
  </si>
  <si>
    <t>oz</t>
  </si>
  <si>
    <t xml:space="preserve">Mixing chemicals and infusing tree </t>
  </si>
  <si>
    <t>Bleeding Trees and topping up bag with any out flow</t>
  </si>
  <si>
    <t>Removing System and disinfecting</t>
  </si>
  <si>
    <t>hr/5 trees</t>
  </si>
  <si>
    <t>hr/tree</t>
  </si>
  <si>
    <t>equal</t>
  </si>
  <si>
    <t>Rate of application</t>
  </si>
  <si>
    <t>oz/in dia</t>
  </si>
  <si>
    <t>Rat of application</t>
  </si>
  <si>
    <t>oz/tree</t>
  </si>
  <si>
    <t>Trees per acre</t>
  </si>
  <si>
    <t>One drill bit can be reused 4 times</t>
  </si>
  <si>
    <t>Ten tees per tree</t>
  </si>
  <si>
    <t>One tee can be reused  15 times</t>
  </si>
  <si>
    <t>One IV Bag can be reused 10 times</t>
  </si>
  <si>
    <t>inches</t>
  </si>
  <si>
    <t xml:space="preserve">Average tree size </t>
  </si>
  <si>
    <t>Cost ($/tree)</t>
  </si>
  <si>
    <t>Note the cost for measuring 5 trees is the same per 100 trees since same measurement  is used for the entire acre</t>
  </si>
  <si>
    <t>Labor to assemble Unit (hr)</t>
  </si>
  <si>
    <t>per tree</t>
  </si>
  <si>
    <t>Useful life in term of trees</t>
  </si>
  <si>
    <t>sub total</t>
  </si>
  <si>
    <t>Kit</t>
  </si>
  <si>
    <t>Other tools</t>
  </si>
  <si>
    <t>cost per tree</t>
  </si>
  <si>
    <t>Water Tank (30 gal, plastic)</t>
  </si>
  <si>
    <t>Tape Measure (diameter)</t>
  </si>
  <si>
    <t xml:space="preserve">Meauring cups </t>
  </si>
  <si>
    <t>Meauring cylinder</t>
  </si>
  <si>
    <t>pair</t>
  </si>
  <si>
    <t>TO MAKE ONE PASSIVE INFUSION SET with 10 infusion Tees and 18" between Tees</t>
  </si>
  <si>
    <t>%</t>
  </si>
  <si>
    <t>Freq/Number of Persons</t>
  </si>
  <si>
    <t>Time (minutes)</t>
  </si>
  <si>
    <t>One person can treat 80 trees in 8_hr day</t>
  </si>
  <si>
    <t>Other Material/Equipment Needed</t>
  </si>
  <si>
    <t>Cost</t>
  </si>
  <si>
    <t>Useful life in term of number of  trees</t>
  </si>
  <si>
    <t>Quantity (Time/tree)</t>
  </si>
  <si>
    <t>laspe time</t>
  </si>
  <si>
    <t>Treatment Cost (Passive Infusion) $/tree</t>
  </si>
  <si>
    <t>24  min</t>
  </si>
  <si>
    <t>Chemical (applied at rate of 0.25 oz (7.4 ml)per inch, for 29 inch diameter tree</t>
  </si>
  <si>
    <t>Time/tree</t>
  </si>
  <si>
    <t>Other Costs</t>
  </si>
  <si>
    <t xml:space="preserve">     - Kit</t>
  </si>
  <si>
    <t xml:space="preserve">     - Other Material</t>
  </si>
  <si>
    <t>Total</t>
  </si>
  <si>
    <t>Labor (set up, administer fungicide, and remove system)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</si>
</sst>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/>
    <xf numFmtId="0" fontId="0" fillId="0" borderId="2" xfId="0" applyBorder="1" applyAlignment="1">
      <alignment wrapText="1"/>
    </xf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4" xfId="0" applyFont="1" applyBorder="1"/>
    <xf numFmtId="2" fontId="2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 applyAlignment="1"/>
    <xf numFmtId="2" fontId="0" fillId="0" borderId="0" xfId="0" applyNumberFormat="1" applyBorder="1" applyAlignment="1">
      <alignment horizontal="center"/>
    </xf>
    <xf numFmtId="0" fontId="0" fillId="0" borderId="0" xfId="0" applyBorder="1"/>
    <xf numFmtId="0" fontId="0" fillId="2" borderId="1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3" fontId="0" fillId="0" borderId="0" xfId="0" applyNumberFormat="1"/>
    <xf numFmtId="9" fontId="0" fillId="0" borderId="0" xfId="1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10" xfId="0" applyFont="1" applyBorder="1" applyAlignment="1">
      <alignment horizontal="left"/>
    </xf>
    <xf numFmtId="0" fontId="3" fillId="0" borderId="0" xfId="0" applyFont="1" applyAlignment="1">
      <alignment wrapText="1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9" fontId="2" fillId="0" borderId="0" xfId="1" applyFont="1" applyAlignment="1">
      <alignment horizontal="center"/>
    </xf>
    <xf numFmtId="4" fontId="2" fillId="0" borderId="13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1" xfId="0" applyBorder="1" applyAlignment="1">
      <alignment wrapText="1"/>
    </xf>
    <xf numFmtId="0" fontId="0" fillId="0" borderId="11" xfId="0" applyBorder="1"/>
    <xf numFmtId="0" fontId="0" fillId="0" borderId="11" xfId="0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13" xfId="0" applyFont="1" applyBorder="1"/>
    <xf numFmtId="9" fontId="2" fillId="0" borderId="16" xfId="0" applyNumberFormat="1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tabSelected="1" topLeftCell="A88" workbookViewId="0">
      <selection activeCell="E110" sqref="E110"/>
    </sheetView>
  </sheetViews>
  <sheetFormatPr defaultRowHeight="15" x14ac:dyDescent="0.25"/>
  <cols>
    <col min="1" max="1" width="26.42578125" style="1" customWidth="1"/>
    <col min="2" max="2" width="10.42578125" customWidth="1"/>
    <col min="3" max="3" width="16.28515625" style="3" customWidth="1"/>
    <col min="4" max="4" width="18.85546875" style="3" customWidth="1"/>
    <col min="5" max="5" width="10.5703125" style="4" customWidth="1"/>
  </cols>
  <sheetData>
    <row r="1" spans="1:12" s="7" customFormat="1" ht="14.45" x14ac:dyDescent="0.35">
      <c r="A1" s="6" t="s">
        <v>21</v>
      </c>
      <c r="C1" s="8"/>
      <c r="D1" s="8"/>
      <c r="E1" s="9"/>
    </row>
    <row r="2" spans="1:12" s="7" customFormat="1" ht="14.45" x14ac:dyDescent="0.35">
      <c r="A2" s="26" t="s">
        <v>0</v>
      </c>
      <c r="B2" s="27" t="s">
        <v>9</v>
      </c>
      <c r="C2" s="24" t="s">
        <v>10</v>
      </c>
      <c r="D2" s="24" t="s">
        <v>11</v>
      </c>
      <c r="E2" s="28" t="s">
        <v>12</v>
      </c>
    </row>
    <row r="3" spans="1:12" ht="29.45" thickBot="1" x14ac:dyDescent="0.4">
      <c r="A3" s="1" t="s">
        <v>1</v>
      </c>
      <c r="B3" t="s">
        <v>13</v>
      </c>
      <c r="C3" s="35">
        <v>100</v>
      </c>
      <c r="D3" s="35">
        <v>4.28</v>
      </c>
      <c r="E3" s="36">
        <f t="shared" ref="E3:E25" si="0">D3/C3</f>
        <v>4.2800000000000005E-2</v>
      </c>
      <c r="H3">
        <v>1</v>
      </c>
      <c r="I3" t="s">
        <v>59</v>
      </c>
      <c r="J3" t="s">
        <v>66</v>
      </c>
      <c r="K3">
        <v>3.3814022558900002E-2</v>
      </c>
      <c r="L3" t="s">
        <v>60</v>
      </c>
    </row>
    <row r="4" spans="1:12" ht="48" customHeight="1" thickBot="1" x14ac:dyDescent="0.4">
      <c r="A4" s="1" t="s">
        <v>2</v>
      </c>
      <c r="B4" t="s">
        <v>14</v>
      </c>
      <c r="C4" s="35">
        <v>100</v>
      </c>
      <c r="D4" s="35">
        <v>14.18</v>
      </c>
      <c r="E4" s="36">
        <f t="shared" si="0"/>
        <v>0.14180000000000001</v>
      </c>
      <c r="I4" s="34">
        <v>216</v>
      </c>
      <c r="K4" s="53">
        <f>$K$3*I4</f>
        <v>7.3038288727224003</v>
      </c>
    </row>
    <row r="5" spans="1:12" ht="24.6" customHeight="1" x14ac:dyDescent="0.35">
      <c r="A5" s="1" t="s">
        <v>3</v>
      </c>
      <c r="B5" s="2" t="s">
        <v>16</v>
      </c>
      <c r="C5" s="35">
        <v>1</v>
      </c>
      <c r="D5" s="35">
        <v>1.43</v>
      </c>
      <c r="E5" s="36">
        <f t="shared" si="0"/>
        <v>1.43</v>
      </c>
    </row>
    <row r="6" spans="1:12" ht="14.45" x14ac:dyDescent="0.35">
      <c r="A6" s="1" t="s">
        <v>4</v>
      </c>
      <c r="B6" t="s">
        <v>15</v>
      </c>
      <c r="C6" s="35">
        <v>25</v>
      </c>
      <c r="D6" s="35">
        <v>44</v>
      </c>
      <c r="E6" s="36">
        <f t="shared" si="0"/>
        <v>1.76</v>
      </c>
    </row>
    <row r="7" spans="1:12" ht="35.1" customHeight="1" x14ac:dyDescent="0.35">
      <c r="A7" s="1" t="s">
        <v>5</v>
      </c>
      <c r="B7" t="s">
        <v>17</v>
      </c>
      <c r="C7" s="35">
        <v>1</v>
      </c>
      <c r="D7" s="35">
        <v>2.5099999999999998</v>
      </c>
      <c r="E7" s="36">
        <f t="shared" si="0"/>
        <v>2.5099999999999998</v>
      </c>
    </row>
    <row r="8" spans="1:12" ht="32.450000000000003" customHeight="1" x14ac:dyDescent="0.35">
      <c r="A8" s="1" t="s">
        <v>6</v>
      </c>
      <c r="B8" t="s">
        <v>18</v>
      </c>
      <c r="C8" s="35">
        <v>1</v>
      </c>
      <c r="D8" s="35">
        <v>1.96</v>
      </c>
      <c r="E8" s="36">
        <f t="shared" si="0"/>
        <v>1.96</v>
      </c>
    </row>
    <row r="9" spans="1:12" ht="14.45" x14ac:dyDescent="0.35">
      <c r="A9" s="1" t="s">
        <v>7</v>
      </c>
      <c r="B9" t="s">
        <v>19</v>
      </c>
      <c r="C9" s="35">
        <v>50</v>
      </c>
      <c r="D9" s="35">
        <v>49.69</v>
      </c>
      <c r="E9" s="36">
        <f t="shared" si="0"/>
        <v>0.99379999999999991</v>
      </c>
    </row>
    <row r="10" spans="1:12" ht="24.6" customHeight="1" x14ac:dyDescent="0.35">
      <c r="A10" s="1" t="s">
        <v>8</v>
      </c>
      <c r="B10" t="s">
        <v>20</v>
      </c>
      <c r="C10" s="35">
        <v>48</v>
      </c>
      <c r="D10" s="35">
        <v>23</v>
      </c>
      <c r="E10" s="36">
        <f t="shared" si="0"/>
        <v>0.47916666666666669</v>
      </c>
    </row>
    <row r="11" spans="1:12" ht="14.45" x14ac:dyDescent="0.35">
      <c r="A11" s="1" t="s">
        <v>22</v>
      </c>
      <c r="B11" t="s">
        <v>23</v>
      </c>
      <c r="C11" s="35">
        <v>1</v>
      </c>
      <c r="D11" s="35">
        <v>100</v>
      </c>
      <c r="E11" s="36">
        <f t="shared" si="0"/>
        <v>100</v>
      </c>
    </row>
    <row r="12" spans="1:12" ht="14.45" x14ac:dyDescent="0.35">
      <c r="A12" s="1" t="s">
        <v>24</v>
      </c>
      <c r="B12" t="s">
        <v>25</v>
      </c>
      <c r="C12" s="35">
        <v>1</v>
      </c>
      <c r="D12" s="35">
        <v>2.25</v>
      </c>
      <c r="E12" s="36">
        <f t="shared" si="0"/>
        <v>2.25</v>
      </c>
    </row>
    <row r="13" spans="1:12" ht="14.45" x14ac:dyDescent="0.35">
      <c r="A13" s="1" t="s">
        <v>41</v>
      </c>
      <c r="B13" t="s">
        <v>43</v>
      </c>
      <c r="C13" s="35">
        <v>480</v>
      </c>
      <c r="D13" s="35">
        <v>5.99</v>
      </c>
      <c r="E13" s="36">
        <f t="shared" si="0"/>
        <v>1.2479166666666668E-2</v>
      </c>
    </row>
    <row r="14" spans="1:12" s="10" customFormat="1" ht="14.45" x14ac:dyDescent="0.35">
      <c r="A14" s="1" t="s">
        <v>87</v>
      </c>
      <c r="B14" s="10" t="s">
        <v>43</v>
      </c>
      <c r="C14" s="35">
        <v>1</v>
      </c>
      <c r="D14" s="35">
        <v>70</v>
      </c>
      <c r="E14" s="36">
        <f t="shared" si="0"/>
        <v>70</v>
      </c>
    </row>
    <row r="15" spans="1:12" s="10" customFormat="1" ht="14.45" x14ac:dyDescent="0.35">
      <c r="A15" s="1" t="s">
        <v>46</v>
      </c>
      <c r="B15" s="10" t="s">
        <v>43</v>
      </c>
      <c r="C15" s="35">
        <v>1</v>
      </c>
      <c r="D15" s="35">
        <v>10</v>
      </c>
      <c r="E15" s="36">
        <f t="shared" si="0"/>
        <v>10</v>
      </c>
    </row>
    <row r="16" spans="1:12" ht="14.45" x14ac:dyDescent="0.35">
      <c r="A16" s="1" t="s">
        <v>42</v>
      </c>
      <c r="B16" t="s">
        <v>43</v>
      </c>
      <c r="C16" s="35">
        <v>1</v>
      </c>
      <c r="D16" s="35">
        <v>7.5</v>
      </c>
      <c r="E16" s="36">
        <f t="shared" si="0"/>
        <v>7.5</v>
      </c>
    </row>
    <row r="17" spans="1:5" s="10" customFormat="1" ht="14.45" x14ac:dyDescent="0.35">
      <c r="A17" s="1" t="s">
        <v>47</v>
      </c>
      <c r="B17" s="10" t="s">
        <v>43</v>
      </c>
      <c r="C17" s="35">
        <v>1</v>
      </c>
      <c r="D17" s="35">
        <v>10</v>
      </c>
      <c r="E17" s="36">
        <f t="shared" si="0"/>
        <v>10</v>
      </c>
    </row>
    <row r="18" spans="1:5" s="10" customFormat="1" ht="14.45" x14ac:dyDescent="0.35">
      <c r="A18" s="1" t="s">
        <v>88</v>
      </c>
      <c r="B18" s="10" t="s">
        <v>43</v>
      </c>
      <c r="C18" s="35">
        <v>1</v>
      </c>
      <c r="D18" s="35">
        <v>23</v>
      </c>
      <c r="E18" s="36">
        <f t="shared" si="0"/>
        <v>23</v>
      </c>
    </row>
    <row r="19" spans="1:5" s="10" customFormat="1" ht="14.45" x14ac:dyDescent="0.35">
      <c r="A19" s="1" t="s">
        <v>49</v>
      </c>
      <c r="B19" s="10" t="s">
        <v>43</v>
      </c>
      <c r="C19" s="35">
        <v>1</v>
      </c>
      <c r="D19" s="35">
        <v>5.5</v>
      </c>
      <c r="E19" s="36">
        <f t="shared" si="0"/>
        <v>5.5</v>
      </c>
    </row>
    <row r="20" spans="1:5" ht="14.45" x14ac:dyDescent="0.35">
      <c r="A20" s="1" t="s">
        <v>48</v>
      </c>
      <c r="B20" t="s">
        <v>43</v>
      </c>
      <c r="C20" s="35">
        <v>1</v>
      </c>
      <c r="D20" s="35">
        <v>5</v>
      </c>
      <c r="E20" s="36">
        <f t="shared" si="0"/>
        <v>5</v>
      </c>
    </row>
    <row r="21" spans="1:5" s="10" customFormat="1" ht="14.45" x14ac:dyDescent="0.35">
      <c r="A21" s="1" t="s">
        <v>89</v>
      </c>
      <c r="B21" s="10" t="s">
        <v>43</v>
      </c>
      <c r="C21" s="35">
        <v>1</v>
      </c>
      <c r="D21" s="35">
        <v>5.5</v>
      </c>
      <c r="E21" s="36">
        <f t="shared" si="0"/>
        <v>5.5</v>
      </c>
    </row>
    <row r="22" spans="1:5" s="10" customFormat="1" ht="14.45" x14ac:dyDescent="0.35">
      <c r="A22" s="1" t="s">
        <v>90</v>
      </c>
      <c r="B22" s="10" t="s">
        <v>43</v>
      </c>
      <c r="C22" s="35">
        <v>1</v>
      </c>
      <c r="D22" s="35">
        <v>6.5</v>
      </c>
      <c r="E22" s="36">
        <f t="shared" si="0"/>
        <v>6.5</v>
      </c>
    </row>
    <row r="23" spans="1:5" s="10" customFormat="1" ht="14.45" x14ac:dyDescent="0.35">
      <c r="A23" s="1" t="s">
        <v>51</v>
      </c>
      <c r="B23" s="10" t="s">
        <v>91</v>
      </c>
      <c r="C23" s="35">
        <v>100</v>
      </c>
      <c r="D23" s="35">
        <v>9</v>
      </c>
      <c r="E23" s="36">
        <f t="shared" si="0"/>
        <v>0.09</v>
      </c>
    </row>
    <row r="24" spans="1:5" s="10" customFormat="1" ht="14.45" x14ac:dyDescent="0.35">
      <c r="A24" s="1" t="s">
        <v>50</v>
      </c>
      <c r="B24" s="10" t="s">
        <v>43</v>
      </c>
      <c r="C24" s="35">
        <v>1</v>
      </c>
      <c r="D24" s="35">
        <v>5.5</v>
      </c>
      <c r="E24" s="36">
        <f t="shared" si="0"/>
        <v>5.5</v>
      </c>
    </row>
    <row r="25" spans="1:5" s="10" customFormat="1" ht="14.45" x14ac:dyDescent="0.35">
      <c r="A25" s="1" t="s">
        <v>52</v>
      </c>
      <c r="B25" s="10" t="s">
        <v>43</v>
      </c>
      <c r="C25" s="35">
        <v>1</v>
      </c>
      <c r="D25" s="35">
        <v>10.25</v>
      </c>
      <c r="E25" s="36">
        <f t="shared" si="0"/>
        <v>10.25</v>
      </c>
    </row>
    <row r="26" spans="1:5" s="10" customFormat="1" ht="14.45" x14ac:dyDescent="0.35">
      <c r="A26" s="1"/>
      <c r="C26" s="35"/>
      <c r="D26" s="35"/>
      <c r="E26" s="36"/>
    </row>
    <row r="27" spans="1:5" s="10" customFormat="1" ht="14.45" x14ac:dyDescent="0.35">
      <c r="A27" s="1" t="s">
        <v>57</v>
      </c>
      <c r="C27" s="35"/>
      <c r="D27" s="35"/>
      <c r="E27" s="36"/>
    </row>
    <row r="28" spans="1:5" s="10" customFormat="1" ht="14.45" x14ac:dyDescent="0.35">
      <c r="A28" s="1" t="s">
        <v>58</v>
      </c>
      <c r="B28" s="10" t="s">
        <v>60</v>
      </c>
      <c r="C28" s="35">
        <v>128</v>
      </c>
      <c r="D28" s="35">
        <v>100</v>
      </c>
      <c r="E28" s="36">
        <f>D28/C28</f>
        <v>0.78125</v>
      </c>
    </row>
    <row r="29" spans="1:5" s="10" customFormat="1" ht="14.45" x14ac:dyDescent="0.35">
      <c r="A29" s="1"/>
      <c r="C29" s="35"/>
      <c r="D29" s="35"/>
      <c r="E29" s="36"/>
    </row>
    <row r="30" spans="1:5" s="10" customFormat="1" ht="14.45" x14ac:dyDescent="0.35">
      <c r="A30" s="1"/>
      <c r="C30" s="35"/>
      <c r="D30" s="35"/>
      <c r="E30" s="36"/>
    </row>
    <row r="31" spans="1:5" s="10" customFormat="1" ht="14.45" x14ac:dyDescent="0.35">
      <c r="A31" s="1" t="s">
        <v>44</v>
      </c>
      <c r="B31" s="10" t="s">
        <v>45</v>
      </c>
      <c r="C31" s="35">
        <v>1</v>
      </c>
      <c r="D31" s="35">
        <v>15</v>
      </c>
      <c r="E31" s="36">
        <f>D31/C31</f>
        <v>15</v>
      </c>
    </row>
    <row r="33" spans="1:13" thickBot="1" x14ac:dyDescent="0.4">
      <c r="A33" s="6" t="s">
        <v>40</v>
      </c>
    </row>
    <row r="34" spans="1:13" thickBot="1" x14ac:dyDescent="0.4">
      <c r="A34" s="5" t="s">
        <v>77</v>
      </c>
      <c r="D34" s="34">
        <v>29</v>
      </c>
      <c r="E34" s="4" t="s">
        <v>76</v>
      </c>
    </row>
    <row r="35" spans="1:13" s="10" customFormat="1" thickBot="1" x14ac:dyDescent="0.4">
      <c r="A35" s="5" t="s">
        <v>71</v>
      </c>
      <c r="C35" s="3"/>
      <c r="D35" s="33">
        <v>100</v>
      </c>
      <c r="E35" s="4"/>
    </row>
    <row r="36" spans="1:13" ht="14.45" x14ac:dyDescent="0.35">
      <c r="A36" s="5" t="s">
        <v>96</v>
      </c>
    </row>
    <row r="37" spans="1:13" ht="14.45" x14ac:dyDescent="0.35">
      <c r="A37" s="5" t="s">
        <v>75</v>
      </c>
    </row>
    <row r="38" spans="1:13" ht="14.45" x14ac:dyDescent="0.35">
      <c r="A38" s="5" t="s">
        <v>74</v>
      </c>
    </row>
    <row r="39" spans="1:13" s="10" customFormat="1" ht="14.45" x14ac:dyDescent="0.35">
      <c r="A39" s="5" t="s">
        <v>73</v>
      </c>
      <c r="C39" s="3"/>
      <c r="D39" s="3"/>
      <c r="E39" s="4"/>
    </row>
    <row r="40" spans="1:13" ht="14.45" x14ac:dyDescent="0.35">
      <c r="A40" s="5" t="s">
        <v>72</v>
      </c>
    </row>
    <row r="42" spans="1:13" s="10" customFormat="1" ht="14.45" x14ac:dyDescent="0.35">
      <c r="A42" s="6" t="s">
        <v>26</v>
      </c>
      <c r="C42" s="3"/>
      <c r="D42" s="3"/>
      <c r="E42" s="4"/>
      <c r="F42"/>
      <c r="G42"/>
      <c r="H42"/>
      <c r="I42"/>
      <c r="J42"/>
      <c r="K42"/>
      <c r="L42"/>
      <c r="M42"/>
    </row>
    <row r="44" spans="1:13" s="7" customFormat="1" ht="14.45" customHeight="1" x14ac:dyDescent="0.35">
      <c r="A44" s="65" t="s">
        <v>92</v>
      </c>
      <c r="B44" s="65"/>
      <c r="C44" s="65"/>
      <c r="D44" s="65"/>
      <c r="E44" s="9"/>
      <c r="F44" s="7" t="s">
        <v>99</v>
      </c>
      <c r="J44" s="8" t="s">
        <v>93</v>
      </c>
    </row>
    <row r="45" spans="1:13" s="10" customFormat="1" ht="14.45" x14ac:dyDescent="0.35">
      <c r="A45" s="12" t="s">
        <v>28</v>
      </c>
      <c r="B45" s="14" t="s">
        <v>27</v>
      </c>
      <c r="C45" s="15" t="s">
        <v>29</v>
      </c>
      <c r="D45" s="13" t="s">
        <v>30</v>
      </c>
      <c r="E45" s="4"/>
      <c r="F45" s="40"/>
      <c r="G45"/>
      <c r="H45"/>
      <c r="I45"/>
      <c r="J45"/>
      <c r="K45"/>
      <c r="L45"/>
      <c r="M45"/>
    </row>
    <row r="46" spans="1:13" s="10" customFormat="1" ht="14.45" x14ac:dyDescent="0.35">
      <c r="A46" s="10" t="s">
        <v>31</v>
      </c>
      <c r="B46" s="20">
        <v>28</v>
      </c>
      <c r="C46" s="17">
        <f>E3</f>
        <v>4.2800000000000005E-2</v>
      </c>
      <c r="D46" s="23">
        <f>B46*C46</f>
        <v>1.1984000000000001</v>
      </c>
      <c r="E46" s="4"/>
      <c r="F46" s="40">
        <v>20</v>
      </c>
      <c r="G46"/>
      <c r="H46" s="3">
        <f>D46/F46</f>
        <v>5.9920000000000008E-2</v>
      </c>
      <c r="I46"/>
      <c r="J46" s="41">
        <f>H46/$H$56</f>
        <v>4.387416020010132E-2</v>
      </c>
      <c r="K46" s="5"/>
      <c r="L46"/>
      <c r="M46"/>
    </row>
    <row r="47" spans="1:13" s="10" customFormat="1" ht="14.45" x14ac:dyDescent="0.35">
      <c r="A47" s="10" t="s">
        <v>32</v>
      </c>
      <c r="B47" s="21">
        <v>10</v>
      </c>
      <c r="C47" s="18">
        <f>E6</f>
        <v>1.76</v>
      </c>
      <c r="D47" s="23">
        <f t="shared" ref="D47:D53" si="1">B47*C47</f>
        <v>17.600000000000001</v>
      </c>
      <c r="E47" s="4"/>
      <c r="F47" s="40">
        <v>20</v>
      </c>
      <c r="G47"/>
      <c r="H47" s="3">
        <f t="shared" ref="H47:H55" si="2">D47/F47</f>
        <v>0.88000000000000012</v>
      </c>
      <c r="I47"/>
      <c r="J47" s="41">
        <f t="shared" ref="J47:J56" si="3">H47/$H$56</f>
        <v>0.64434681201750932</v>
      </c>
      <c r="K47"/>
      <c r="L47"/>
      <c r="M47"/>
    </row>
    <row r="48" spans="1:13" ht="14.45" x14ac:dyDescent="0.35">
      <c r="A48" t="s">
        <v>33</v>
      </c>
      <c r="B48" s="21">
        <v>2</v>
      </c>
      <c r="C48" s="18">
        <f>E5</f>
        <v>1.43</v>
      </c>
      <c r="D48" s="23">
        <f t="shared" si="1"/>
        <v>2.86</v>
      </c>
      <c r="F48" s="40">
        <v>10000</v>
      </c>
      <c r="H48" s="3">
        <f t="shared" si="2"/>
        <v>2.8600000000000001E-4</v>
      </c>
      <c r="J48" s="41">
        <f t="shared" si="3"/>
        <v>2.0941271390569052E-4</v>
      </c>
    </row>
    <row r="49" spans="1:10" ht="14.45" x14ac:dyDescent="0.35">
      <c r="A49" t="s">
        <v>34</v>
      </c>
      <c r="B49" s="21">
        <v>1</v>
      </c>
      <c r="C49" s="18">
        <f>E9</f>
        <v>0.99379999999999991</v>
      </c>
      <c r="D49" s="23">
        <f t="shared" si="1"/>
        <v>0.99379999999999991</v>
      </c>
      <c r="F49" s="40">
        <v>20</v>
      </c>
      <c r="H49" s="3">
        <f t="shared" si="2"/>
        <v>4.9689999999999998E-2</v>
      </c>
      <c r="J49" s="41">
        <f t="shared" si="3"/>
        <v>3.6383628510397767E-2</v>
      </c>
    </row>
    <row r="50" spans="1:10" ht="14.45" x14ac:dyDescent="0.35">
      <c r="A50" t="s">
        <v>35</v>
      </c>
      <c r="B50" s="21">
        <v>23.5</v>
      </c>
      <c r="C50" s="18">
        <f>E4</f>
        <v>0.14180000000000001</v>
      </c>
      <c r="D50" s="23">
        <f t="shared" si="1"/>
        <v>3.3323</v>
      </c>
      <c r="F50" s="40">
        <v>10000</v>
      </c>
      <c r="H50" s="3">
        <f t="shared" si="2"/>
        <v>3.3323000000000001E-4</v>
      </c>
      <c r="J50" s="41">
        <f t="shared" si="3"/>
        <v>2.4399510019158479E-4</v>
      </c>
    </row>
    <row r="51" spans="1:10" ht="14.45" x14ac:dyDescent="0.35">
      <c r="A51" t="s">
        <v>36</v>
      </c>
      <c r="B51" s="21">
        <v>1</v>
      </c>
      <c r="C51" s="18">
        <f>E8</f>
        <v>1.96</v>
      </c>
      <c r="D51" s="23">
        <f t="shared" si="1"/>
        <v>1.96</v>
      </c>
      <c r="F51" s="40">
        <v>10000</v>
      </c>
      <c r="H51" s="3">
        <f t="shared" si="2"/>
        <v>1.9599999999999999E-4</v>
      </c>
      <c r="J51" s="41">
        <f t="shared" si="3"/>
        <v>1.4351360813117251E-4</v>
      </c>
    </row>
    <row r="52" spans="1:10" ht="14.45" x14ac:dyDescent="0.35">
      <c r="A52" t="s">
        <v>37</v>
      </c>
      <c r="B52" s="21">
        <v>1</v>
      </c>
      <c r="C52" s="18">
        <f>E7</f>
        <v>2.5099999999999998</v>
      </c>
      <c r="D52" s="23">
        <f t="shared" si="1"/>
        <v>2.5099999999999998</v>
      </c>
      <c r="F52" s="40">
        <v>10000</v>
      </c>
      <c r="H52" s="3">
        <f t="shared" si="2"/>
        <v>2.5099999999999998E-4</v>
      </c>
      <c r="J52" s="41">
        <f t="shared" si="3"/>
        <v>1.8378528388226685E-4</v>
      </c>
    </row>
    <row r="53" spans="1:10" ht="14.45" x14ac:dyDescent="0.35">
      <c r="A53" t="s">
        <v>38</v>
      </c>
      <c r="B53" s="22">
        <v>1</v>
      </c>
      <c r="C53" s="19">
        <f>E10</f>
        <v>0.47916666666666669</v>
      </c>
      <c r="D53" s="23">
        <f t="shared" si="1"/>
        <v>0.47916666666666669</v>
      </c>
      <c r="F53" s="40">
        <v>10000</v>
      </c>
      <c r="H53" s="3">
        <f t="shared" si="2"/>
        <v>4.7916666666666668E-5</v>
      </c>
      <c r="J53" s="41">
        <f t="shared" si="3"/>
        <v>3.5085172055877636E-5</v>
      </c>
    </row>
    <row r="54" spans="1:10" ht="14.45" x14ac:dyDescent="0.35">
      <c r="A54" s="11"/>
      <c r="B54" s="12"/>
      <c r="C54" s="24" t="s">
        <v>39</v>
      </c>
      <c r="D54" s="25">
        <f>SUM(D46:D53)</f>
        <v>30.933666666666671</v>
      </c>
      <c r="F54" s="40"/>
      <c r="H54" s="3"/>
      <c r="J54" s="41"/>
    </row>
    <row r="55" spans="1:10" thickBot="1" x14ac:dyDescent="0.4">
      <c r="A55" s="1" t="s">
        <v>80</v>
      </c>
      <c r="B55" s="37">
        <v>0.5</v>
      </c>
      <c r="C55" s="3">
        <v>15</v>
      </c>
      <c r="D55" s="3">
        <f>B55*C55</f>
        <v>7.5</v>
      </c>
      <c r="F55" s="40">
        <v>20</v>
      </c>
      <c r="H55" s="3">
        <f t="shared" si="2"/>
        <v>0.375</v>
      </c>
      <c r="J55" s="41">
        <f t="shared" si="3"/>
        <v>0.27457960739382498</v>
      </c>
    </row>
    <row r="56" spans="1:10" thickBot="1" x14ac:dyDescent="0.4">
      <c r="D56" s="38">
        <f>SUM(D54:D55)</f>
        <v>38.433666666666667</v>
      </c>
      <c r="H56" s="38">
        <f>SUM(H46:H55)</f>
        <v>1.3657241466666667</v>
      </c>
      <c r="I56" t="s">
        <v>81</v>
      </c>
      <c r="J56" s="41">
        <f t="shared" si="3"/>
        <v>1</v>
      </c>
    </row>
    <row r="57" spans="1:10" ht="14.45" x14ac:dyDescent="0.35">
      <c r="H57" s="3"/>
    </row>
    <row r="58" spans="1:10" s="10" customFormat="1" ht="14.45" x14ac:dyDescent="0.35">
      <c r="A58" s="1"/>
      <c r="C58" s="3"/>
      <c r="D58" s="3"/>
      <c r="E58" s="4"/>
      <c r="H58" s="3"/>
    </row>
    <row r="59" spans="1:10" s="10" customFormat="1" ht="29.1" x14ac:dyDescent="0.35">
      <c r="A59" s="1" t="s">
        <v>97</v>
      </c>
      <c r="C59" s="3"/>
      <c r="D59" s="3"/>
      <c r="E59" s="4"/>
      <c r="F59" s="7" t="s">
        <v>82</v>
      </c>
      <c r="G59" s="7"/>
      <c r="H59" s="7"/>
      <c r="I59" s="7"/>
      <c r="J59" s="8" t="s">
        <v>93</v>
      </c>
    </row>
    <row r="60" spans="1:10" s="10" customFormat="1" ht="14.45" x14ac:dyDescent="0.35">
      <c r="A60" s="1" t="s">
        <v>0</v>
      </c>
      <c r="D60" s="3"/>
      <c r="E60" s="3" t="s">
        <v>98</v>
      </c>
      <c r="F60" s="45"/>
      <c r="G60" s="45"/>
      <c r="H60" s="45"/>
      <c r="I60" s="45"/>
      <c r="J60" s="45"/>
    </row>
    <row r="61" spans="1:10" s="10" customFormat="1" ht="14.45" x14ac:dyDescent="0.35">
      <c r="A61" s="1" t="s">
        <v>22</v>
      </c>
      <c r="D61" s="3"/>
      <c r="E61" s="4">
        <f t="shared" ref="E61:E75" si="4">E11</f>
        <v>100</v>
      </c>
      <c r="F61" s="45">
        <v>10000</v>
      </c>
      <c r="G61" s="45"/>
      <c r="H61" s="46">
        <f>E61/F61</f>
        <v>0.01</v>
      </c>
      <c r="I61" s="46"/>
      <c r="J61" s="41">
        <f>H61/$H$76</f>
        <v>6.1812656141344943E-2</v>
      </c>
    </row>
    <row r="62" spans="1:10" s="10" customFormat="1" ht="14.45" x14ac:dyDescent="0.35">
      <c r="A62" s="1" t="s">
        <v>24</v>
      </c>
      <c r="D62" s="3"/>
      <c r="E62" s="4">
        <f t="shared" si="4"/>
        <v>2.25</v>
      </c>
      <c r="F62" s="45">
        <v>100</v>
      </c>
      <c r="G62" s="45"/>
      <c r="H62" s="46">
        <f t="shared" ref="H62:H75" si="5">E62/F62</f>
        <v>2.2499999999999999E-2</v>
      </c>
      <c r="I62" s="46"/>
      <c r="J62" s="41">
        <f t="shared" ref="J62:J76" si="6">H62/$H$76</f>
        <v>0.13907847631802611</v>
      </c>
    </row>
    <row r="63" spans="1:10" s="10" customFormat="1" ht="14.45" x14ac:dyDescent="0.35">
      <c r="A63" s="1" t="s">
        <v>41</v>
      </c>
      <c r="D63" s="3"/>
      <c r="E63" s="4">
        <f t="shared" si="4"/>
        <v>1.2479166666666668E-2</v>
      </c>
      <c r="F63" s="45">
        <v>1</v>
      </c>
      <c r="G63" s="45"/>
      <c r="H63" s="46">
        <f t="shared" si="5"/>
        <v>1.2479166666666668E-2</v>
      </c>
      <c r="I63" s="46"/>
      <c r="J63" s="41">
        <f t="shared" si="6"/>
        <v>7.7137043809720043E-2</v>
      </c>
    </row>
    <row r="64" spans="1:10" s="10" customFormat="1" ht="14.45" x14ac:dyDescent="0.35">
      <c r="A64" s="1" t="s">
        <v>87</v>
      </c>
      <c r="D64" s="3"/>
      <c r="E64" s="4">
        <f t="shared" si="4"/>
        <v>70</v>
      </c>
      <c r="F64" s="45">
        <v>10000</v>
      </c>
      <c r="G64" s="45"/>
      <c r="H64" s="46">
        <f t="shared" si="5"/>
        <v>7.0000000000000001E-3</v>
      </c>
      <c r="I64" s="46"/>
      <c r="J64" s="41">
        <f t="shared" si="6"/>
        <v>4.3268859298941462E-2</v>
      </c>
    </row>
    <row r="65" spans="1:10" s="10" customFormat="1" ht="14.45" x14ac:dyDescent="0.35">
      <c r="A65" s="1" t="s">
        <v>46</v>
      </c>
      <c r="D65" s="3"/>
      <c r="E65" s="4">
        <f t="shared" si="4"/>
        <v>10</v>
      </c>
      <c r="F65" s="45">
        <v>10000</v>
      </c>
      <c r="G65" s="45"/>
      <c r="H65" s="46">
        <f t="shared" si="5"/>
        <v>1E-3</v>
      </c>
      <c r="I65" s="46"/>
      <c r="J65" s="41">
        <f t="shared" si="6"/>
        <v>6.1812656141344942E-3</v>
      </c>
    </row>
    <row r="66" spans="1:10" s="10" customFormat="1" ht="14.45" x14ac:dyDescent="0.35">
      <c r="A66" s="1" t="s">
        <v>42</v>
      </c>
      <c r="D66" s="3"/>
      <c r="E66" s="4">
        <f t="shared" si="4"/>
        <v>7.5</v>
      </c>
      <c r="F66" s="45">
        <v>10000</v>
      </c>
      <c r="G66" s="45"/>
      <c r="H66" s="46">
        <f t="shared" si="5"/>
        <v>7.5000000000000002E-4</v>
      </c>
      <c r="I66" s="46"/>
      <c r="J66" s="41">
        <f t="shared" si="6"/>
        <v>4.6359492106008704E-3</v>
      </c>
    </row>
    <row r="67" spans="1:10" s="10" customFormat="1" ht="14.45" x14ac:dyDescent="0.35">
      <c r="A67" s="1" t="s">
        <v>47</v>
      </c>
      <c r="D67" s="3"/>
      <c r="E67" s="4">
        <f t="shared" si="4"/>
        <v>10</v>
      </c>
      <c r="F67" s="45">
        <v>100</v>
      </c>
      <c r="G67" s="45"/>
      <c r="H67" s="46">
        <f t="shared" si="5"/>
        <v>0.1</v>
      </c>
      <c r="I67" s="46"/>
      <c r="J67" s="41">
        <f t="shared" si="6"/>
        <v>0.61812656141344946</v>
      </c>
    </row>
    <row r="68" spans="1:10" s="10" customFormat="1" ht="14.45" x14ac:dyDescent="0.35">
      <c r="A68" s="1" t="s">
        <v>88</v>
      </c>
      <c r="D68" s="3"/>
      <c r="E68" s="4">
        <f t="shared" si="4"/>
        <v>23</v>
      </c>
      <c r="F68" s="45">
        <v>10000</v>
      </c>
      <c r="G68" s="45"/>
      <c r="H68" s="46">
        <f t="shared" si="5"/>
        <v>2.3E-3</v>
      </c>
      <c r="I68" s="46"/>
      <c r="J68" s="41">
        <f t="shared" si="6"/>
        <v>1.4216910912509336E-2</v>
      </c>
    </row>
    <row r="69" spans="1:10" s="10" customFormat="1" ht="14.45" x14ac:dyDescent="0.35">
      <c r="A69" s="1" t="s">
        <v>49</v>
      </c>
      <c r="D69" s="3"/>
      <c r="E69" s="4">
        <f t="shared" si="4"/>
        <v>5.5</v>
      </c>
      <c r="F69" s="45">
        <v>10000</v>
      </c>
      <c r="G69" s="45"/>
      <c r="H69" s="46">
        <f t="shared" si="5"/>
        <v>5.5000000000000003E-4</v>
      </c>
      <c r="I69" s="46"/>
      <c r="J69" s="41">
        <f t="shared" si="6"/>
        <v>3.3996960877739719E-3</v>
      </c>
    </row>
    <row r="70" spans="1:10" s="10" customFormat="1" ht="14.45" x14ac:dyDescent="0.35">
      <c r="A70" s="1" t="s">
        <v>48</v>
      </c>
      <c r="D70" s="3"/>
      <c r="E70" s="4">
        <f t="shared" si="4"/>
        <v>5</v>
      </c>
      <c r="F70" s="45">
        <v>10000</v>
      </c>
      <c r="G70" s="45"/>
      <c r="H70" s="46">
        <f t="shared" si="5"/>
        <v>5.0000000000000001E-4</v>
      </c>
      <c r="I70" s="46"/>
      <c r="J70" s="41">
        <f t="shared" si="6"/>
        <v>3.0906328070672471E-3</v>
      </c>
    </row>
    <row r="71" spans="1:10" s="10" customFormat="1" ht="14.45" x14ac:dyDescent="0.35">
      <c r="A71" s="1" t="s">
        <v>89</v>
      </c>
      <c r="D71" s="3"/>
      <c r="E71" s="4">
        <f t="shared" si="4"/>
        <v>5.5</v>
      </c>
      <c r="F71" s="45">
        <v>10000</v>
      </c>
      <c r="G71" s="45"/>
      <c r="H71" s="46">
        <f t="shared" si="5"/>
        <v>5.5000000000000003E-4</v>
      </c>
      <c r="I71" s="46"/>
      <c r="J71" s="41">
        <f t="shared" si="6"/>
        <v>3.3996960877739719E-3</v>
      </c>
    </row>
    <row r="72" spans="1:10" s="10" customFormat="1" ht="14.45" x14ac:dyDescent="0.35">
      <c r="A72" s="1" t="s">
        <v>90</v>
      </c>
      <c r="D72" s="3"/>
      <c r="E72" s="4">
        <f t="shared" si="4"/>
        <v>6.5</v>
      </c>
      <c r="F72" s="45">
        <v>10000</v>
      </c>
      <c r="G72" s="45"/>
      <c r="H72" s="46">
        <f t="shared" si="5"/>
        <v>6.4999999999999997E-4</v>
      </c>
      <c r="I72" s="46"/>
      <c r="J72" s="41">
        <f t="shared" si="6"/>
        <v>4.0178226491874207E-3</v>
      </c>
    </row>
    <row r="73" spans="1:10" s="10" customFormat="1" ht="14.45" x14ac:dyDescent="0.35">
      <c r="A73" s="1" t="s">
        <v>51</v>
      </c>
      <c r="D73" s="3"/>
      <c r="E73" s="4">
        <f t="shared" si="4"/>
        <v>0.09</v>
      </c>
      <c r="F73" s="45">
        <v>100</v>
      </c>
      <c r="G73" s="45"/>
      <c r="H73" s="46">
        <f t="shared" si="5"/>
        <v>8.9999999999999998E-4</v>
      </c>
      <c r="I73" s="46"/>
      <c r="J73" s="41">
        <f t="shared" si="6"/>
        <v>5.5631390527210445E-3</v>
      </c>
    </row>
    <row r="74" spans="1:10" s="10" customFormat="1" ht="14.45" x14ac:dyDescent="0.35">
      <c r="A74" s="1" t="s">
        <v>50</v>
      </c>
      <c r="D74" s="3"/>
      <c r="E74" s="4">
        <f t="shared" si="4"/>
        <v>5.5</v>
      </c>
      <c r="F74" s="45">
        <v>10000</v>
      </c>
      <c r="G74" s="45"/>
      <c r="H74" s="46">
        <f t="shared" si="5"/>
        <v>5.5000000000000003E-4</v>
      </c>
      <c r="I74" s="46"/>
      <c r="J74" s="41">
        <f t="shared" si="6"/>
        <v>3.3996960877739719E-3</v>
      </c>
    </row>
    <row r="75" spans="1:10" s="10" customFormat="1" thickBot="1" x14ac:dyDescent="0.4">
      <c r="A75" s="1" t="s">
        <v>52</v>
      </c>
      <c r="D75" s="3"/>
      <c r="E75" s="4">
        <f t="shared" si="4"/>
        <v>10.25</v>
      </c>
      <c r="F75" s="45">
        <v>5000</v>
      </c>
      <c r="G75" s="45"/>
      <c r="H75" s="46">
        <f t="shared" si="5"/>
        <v>2.0500000000000002E-3</v>
      </c>
      <c r="I75" s="46"/>
      <c r="J75" s="41">
        <f t="shared" si="6"/>
        <v>1.2671594508975714E-2</v>
      </c>
    </row>
    <row r="76" spans="1:10" s="10" customFormat="1" thickBot="1" x14ac:dyDescent="0.4">
      <c r="A76" s="1"/>
      <c r="D76" s="3"/>
      <c r="E76" s="9">
        <f>SUM(E61:E75)</f>
        <v>261.10247916666663</v>
      </c>
      <c r="F76" s="47"/>
      <c r="G76" s="47"/>
      <c r="H76" s="50">
        <f>SUM(H61:H75)</f>
        <v>0.16177916666666667</v>
      </c>
      <c r="I76" s="48"/>
      <c r="J76" s="49">
        <f t="shared" si="6"/>
        <v>1</v>
      </c>
    </row>
    <row r="77" spans="1:10" s="10" customFormat="1" ht="14.45" x14ac:dyDescent="0.35">
      <c r="A77" s="1"/>
      <c r="C77" s="3"/>
      <c r="D77" s="3"/>
      <c r="E77" s="4"/>
      <c r="H77" s="3"/>
    </row>
    <row r="79" spans="1:10" s="10" customFormat="1" x14ac:dyDescent="0.25">
      <c r="A79" s="1"/>
      <c r="C79" s="3"/>
      <c r="D79" s="3"/>
      <c r="E79" s="4"/>
    </row>
    <row r="80" spans="1:10" x14ac:dyDescent="0.25">
      <c r="F80" s="30"/>
      <c r="G80" s="16"/>
      <c r="H80" s="30"/>
      <c r="I80" s="30"/>
      <c r="J80" s="10"/>
    </row>
    <row r="81" spans="1:10" ht="35.1" customHeight="1" x14ac:dyDescent="0.25">
      <c r="B81" s="3" t="s">
        <v>9</v>
      </c>
      <c r="C81" s="42" t="s">
        <v>94</v>
      </c>
      <c r="D81" s="3" t="s">
        <v>100</v>
      </c>
      <c r="E81" s="42" t="s">
        <v>78</v>
      </c>
      <c r="F81" s="16"/>
      <c r="G81" s="42" t="s">
        <v>95</v>
      </c>
      <c r="H81" s="32"/>
      <c r="I81" s="32"/>
    </row>
    <row r="82" spans="1:10" s="10" customFormat="1" x14ac:dyDescent="0.25">
      <c r="A82" s="43" t="s">
        <v>44</v>
      </c>
      <c r="B82" s="30"/>
      <c r="D82" s="3"/>
      <c r="E82" s="3"/>
      <c r="F82" s="16"/>
      <c r="G82" s="31"/>
      <c r="H82" s="32"/>
      <c r="I82" s="32"/>
    </row>
    <row r="83" spans="1:10" ht="30" x14ac:dyDescent="0.25">
      <c r="A83" s="1" t="s">
        <v>53</v>
      </c>
      <c r="B83" t="s">
        <v>64</v>
      </c>
      <c r="C83" s="3">
        <v>2</v>
      </c>
      <c r="D83" s="29">
        <f>8.75/60/$D$35</f>
        <v>1.4583333333333334E-3</v>
      </c>
      <c r="E83" s="4">
        <f>C83*D83*$D$31/$D$35</f>
        <v>4.3750000000000006E-4</v>
      </c>
      <c r="F83" s="4"/>
      <c r="G83" s="51">
        <f>C83*D83*60/$D$35</f>
        <v>1.7500000000000003E-3</v>
      </c>
      <c r="I83" t="s">
        <v>79</v>
      </c>
    </row>
    <row r="84" spans="1:10" s="10" customFormat="1" x14ac:dyDescent="0.25">
      <c r="A84" s="1"/>
      <c r="C84" s="3"/>
      <c r="D84" s="29"/>
      <c r="E84" s="4"/>
      <c r="F84" s="4"/>
      <c r="G84" s="51"/>
    </row>
    <row r="85" spans="1:10" ht="30" x14ac:dyDescent="0.25">
      <c r="A85" s="1" t="s">
        <v>55</v>
      </c>
      <c r="B85" t="s">
        <v>65</v>
      </c>
      <c r="C85" s="3">
        <v>2</v>
      </c>
      <c r="D85" s="29">
        <f>10/60/5</f>
        <v>3.3333333333333333E-2</v>
      </c>
      <c r="E85" s="4">
        <f>C85*D85*$D$31</f>
        <v>1</v>
      </c>
      <c r="F85" s="4"/>
      <c r="G85" s="51">
        <f>C85*D85*60</f>
        <v>4</v>
      </c>
    </row>
    <row r="86" spans="1:10" ht="30" x14ac:dyDescent="0.25">
      <c r="A86" s="1" t="s">
        <v>56</v>
      </c>
      <c r="B86" t="s">
        <v>65</v>
      </c>
      <c r="C86" s="3">
        <v>2</v>
      </c>
      <c r="D86" s="29">
        <f>21/60/5</f>
        <v>6.9999999999999993E-2</v>
      </c>
      <c r="E86" s="4">
        <f t="shared" ref="E86:E89" si="7">C86*D86*$D$31</f>
        <v>2.0999999999999996</v>
      </c>
      <c r="G86" s="51">
        <f t="shared" ref="G86:G89" si="8">C86*D86*60</f>
        <v>8.3999999999999986</v>
      </c>
    </row>
    <row r="87" spans="1:10" ht="30" x14ac:dyDescent="0.25">
      <c r="A87" s="1" t="s">
        <v>61</v>
      </c>
      <c r="B87" t="s">
        <v>65</v>
      </c>
      <c r="C87" s="3">
        <v>2</v>
      </c>
      <c r="D87" s="29">
        <f>12.33/60/5</f>
        <v>4.1099999999999998E-2</v>
      </c>
      <c r="E87" s="4">
        <f t="shared" si="7"/>
        <v>1.2329999999999999</v>
      </c>
      <c r="G87" s="51">
        <f t="shared" si="8"/>
        <v>4.9319999999999995</v>
      </c>
    </row>
    <row r="88" spans="1:10" ht="30" x14ac:dyDescent="0.25">
      <c r="A88" s="1" t="s">
        <v>62</v>
      </c>
      <c r="B88" t="s">
        <v>65</v>
      </c>
      <c r="C88" s="3">
        <v>2</v>
      </c>
      <c r="D88" s="29">
        <f>10.33/60/5</f>
        <v>3.443333333333333E-2</v>
      </c>
      <c r="E88" s="4">
        <f t="shared" si="7"/>
        <v>1.0329999999999999</v>
      </c>
      <c r="G88" s="51">
        <f t="shared" si="8"/>
        <v>4.1319999999999997</v>
      </c>
    </row>
    <row r="89" spans="1:10" ht="30.75" thickBot="1" x14ac:dyDescent="0.3">
      <c r="A89" s="1" t="s">
        <v>63</v>
      </c>
      <c r="B89" t="s">
        <v>65</v>
      </c>
      <c r="C89" s="3">
        <v>2</v>
      </c>
      <c r="D89" s="29">
        <f>5.75/60/5</f>
        <v>1.9166666666666669E-2</v>
      </c>
      <c r="E89" s="4">
        <f t="shared" si="7"/>
        <v>0.57500000000000007</v>
      </c>
      <c r="G89" s="51">
        <f t="shared" si="8"/>
        <v>2.3000000000000003</v>
      </c>
      <c r="J89" s="3" t="s">
        <v>93</v>
      </c>
    </row>
    <row r="90" spans="1:10" ht="15.75" thickBot="1" x14ac:dyDescent="0.3">
      <c r="C90" s="39" t="s">
        <v>83</v>
      </c>
      <c r="D90" s="39">
        <f>SUM(D83:D89)</f>
        <v>0.19949166666666662</v>
      </c>
      <c r="E90" s="38">
        <f>SUM(E83:E89)</f>
        <v>5.9414375000000001</v>
      </c>
      <c r="G90" s="52">
        <f>SUM(G83:G89)</f>
        <v>23.765750000000001</v>
      </c>
      <c r="H90" s="7" t="s">
        <v>101</v>
      </c>
      <c r="I90" s="9"/>
      <c r="J90" s="41">
        <f>E90/$E$103</f>
        <v>0.45223051242660861</v>
      </c>
    </row>
    <row r="91" spans="1:10" x14ac:dyDescent="0.25">
      <c r="D91" s="29"/>
    </row>
    <row r="92" spans="1:10" x14ac:dyDescent="0.25">
      <c r="A92" s="44" t="s">
        <v>57</v>
      </c>
      <c r="D92" s="29"/>
    </row>
    <row r="93" spans="1:10" ht="15.75" thickBot="1" x14ac:dyDescent="0.3">
      <c r="A93" s="1" t="s">
        <v>67</v>
      </c>
      <c r="B93" t="s">
        <v>68</v>
      </c>
      <c r="C93" s="3">
        <v>1</v>
      </c>
      <c r="D93" s="4">
        <f>7.4*K3</f>
        <v>0.25022376693586001</v>
      </c>
      <c r="J93" s="41"/>
    </row>
    <row r="94" spans="1:10" ht="15.75" thickBot="1" x14ac:dyDescent="0.3">
      <c r="A94" s="1" t="s">
        <v>69</v>
      </c>
      <c r="B94" t="s">
        <v>70</v>
      </c>
      <c r="C94" s="3">
        <f>D34</f>
        <v>29</v>
      </c>
      <c r="D94" s="9">
        <f>C94*D93</f>
        <v>7.2564892411399402</v>
      </c>
      <c r="E94" s="38">
        <f>D94*E28</f>
        <v>5.669132219640578</v>
      </c>
      <c r="J94" s="41">
        <f>E94/$E$103</f>
        <v>0.43150408780741289</v>
      </c>
    </row>
    <row r="95" spans="1:10" x14ac:dyDescent="0.25">
      <c r="J95" s="41"/>
    </row>
    <row r="96" spans="1:10" x14ac:dyDescent="0.25">
      <c r="J96" s="41"/>
    </row>
    <row r="97" spans="1:10" ht="15.75" thickBot="1" x14ac:dyDescent="0.3">
      <c r="A97" s="6" t="s">
        <v>54</v>
      </c>
      <c r="J97" s="41"/>
    </row>
    <row r="98" spans="1:10" ht="15.75" thickBot="1" x14ac:dyDescent="0.3">
      <c r="A98" s="1" t="s">
        <v>84</v>
      </c>
      <c r="E98" s="38">
        <f>H56</f>
        <v>1.3657241466666667</v>
      </c>
      <c r="J98" s="41">
        <f>E98/$E$103</f>
        <v>0.10395163303164587</v>
      </c>
    </row>
    <row r="99" spans="1:10" ht="15.75" thickBot="1" x14ac:dyDescent="0.3">
      <c r="A99" s="1" t="s">
        <v>85</v>
      </c>
      <c r="E99" s="38">
        <f>H76</f>
        <v>0.16177916666666667</v>
      </c>
      <c r="J99" s="41">
        <f>E99/$E$103</f>
        <v>1.2313766734332623E-2</v>
      </c>
    </row>
    <row r="100" spans="1:10" x14ac:dyDescent="0.25">
      <c r="J100" s="41"/>
    </row>
    <row r="101" spans="1:10" x14ac:dyDescent="0.25">
      <c r="J101" s="41"/>
    </row>
    <row r="102" spans="1:10" ht="15.75" thickBot="1" x14ac:dyDescent="0.3">
      <c r="J102" s="41"/>
    </row>
    <row r="103" spans="1:10" ht="15.75" thickBot="1" x14ac:dyDescent="0.3">
      <c r="E103" s="38">
        <f>SUM(E90:E99)</f>
        <v>13.138073032973912</v>
      </c>
      <c r="F103" t="s">
        <v>86</v>
      </c>
      <c r="J103" s="41">
        <f t="shared" ref="J103" si="9">E103/$E$103</f>
        <v>1</v>
      </c>
    </row>
    <row r="108" spans="1:10" ht="15" customHeight="1" x14ac:dyDescent="0.25">
      <c r="A108" s="66" t="s">
        <v>102</v>
      </c>
      <c r="B108" s="66"/>
      <c r="C108" s="66"/>
      <c r="D108" s="66"/>
    </row>
    <row r="109" spans="1:10" ht="18" customHeight="1" x14ac:dyDescent="0.25">
      <c r="A109" s="54"/>
      <c r="B109" s="57" t="s">
        <v>105</v>
      </c>
      <c r="C109" s="58" t="s">
        <v>78</v>
      </c>
      <c r="D109" s="58" t="s">
        <v>93</v>
      </c>
    </row>
    <row r="110" spans="1:10" ht="29.45" customHeight="1" x14ac:dyDescent="0.25">
      <c r="A110" s="54" t="s">
        <v>110</v>
      </c>
      <c r="B110" s="14" t="s">
        <v>103</v>
      </c>
      <c r="C110" s="55">
        <f>E90</f>
        <v>5.9414375000000001</v>
      </c>
      <c r="D110" s="56">
        <f>J90</f>
        <v>0.45223051242660861</v>
      </c>
    </row>
    <row r="111" spans="1:10" x14ac:dyDescent="0.25">
      <c r="A111" s="54"/>
      <c r="B111" s="14"/>
      <c r="C111" s="15"/>
      <c r="D111" s="15"/>
    </row>
    <row r="112" spans="1:10" ht="45" x14ac:dyDescent="0.25">
      <c r="A112" s="54" t="s">
        <v>104</v>
      </c>
      <c r="B112" s="14"/>
      <c r="C112" s="55">
        <f>E94</f>
        <v>5.669132219640578</v>
      </c>
      <c r="D112" s="56">
        <f>J94</f>
        <v>0.43150408780741289</v>
      </c>
    </row>
    <row r="113" spans="1:4" x14ac:dyDescent="0.25">
      <c r="A113" s="54"/>
      <c r="B113" s="14"/>
      <c r="C113" s="15"/>
      <c r="D113" s="15"/>
    </row>
    <row r="114" spans="1:4" x14ac:dyDescent="0.25">
      <c r="A114" s="54" t="s">
        <v>106</v>
      </c>
      <c r="B114" s="14"/>
      <c r="C114" s="15"/>
      <c r="D114" s="15"/>
    </row>
    <row r="115" spans="1:4" x14ac:dyDescent="0.25">
      <c r="A115" s="54" t="s">
        <v>107</v>
      </c>
      <c r="B115" s="14"/>
      <c r="C115" s="55">
        <f>E98</f>
        <v>1.3657241466666667</v>
      </c>
      <c r="D115" s="56">
        <f>J98</f>
        <v>0.10395163303164587</v>
      </c>
    </row>
    <row r="116" spans="1:4" x14ac:dyDescent="0.25">
      <c r="A116" s="54" t="s">
        <v>108</v>
      </c>
      <c r="B116" s="14"/>
      <c r="C116" s="55">
        <f>E99</f>
        <v>0.16177916666666667</v>
      </c>
      <c r="D116" s="56">
        <f>J99</f>
        <v>1.2313766734332623E-2</v>
      </c>
    </row>
    <row r="117" spans="1:4" ht="15.75" thickBot="1" x14ac:dyDescent="0.3">
      <c r="A117" s="59"/>
      <c r="B117" s="60"/>
      <c r="C117" s="61"/>
      <c r="D117" s="61"/>
    </row>
    <row r="118" spans="1:4" ht="15.75" thickBot="1" x14ac:dyDescent="0.3">
      <c r="A118" s="62" t="s">
        <v>109</v>
      </c>
      <c r="B118" s="63"/>
      <c r="C118" s="38">
        <f>E103</f>
        <v>13.138073032973912</v>
      </c>
      <c r="D118" s="64">
        <f>J103</f>
        <v>1</v>
      </c>
    </row>
  </sheetData>
  <mergeCells count="2">
    <mergeCell ref="A44:D44"/>
    <mergeCell ref="A108:D108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System cost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Evans,Edward Anthony</dc:creator>
  <cp:lastModifiedBy>fredy.ballen</cp:lastModifiedBy>
  <dcterms:created xsi:type="dcterms:W3CDTF">2014-03-04T16:26:33Z</dcterms:created>
  <dcterms:modified xsi:type="dcterms:W3CDTF">2014-03-28T20:39:10Z</dcterms:modified>
</cp:coreProperties>
</file>