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1340" windowHeight="6795"/>
  </bookViews>
  <sheets>
    <sheet name="TABLE10" sheetId="1" r:id="rId1"/>
  </sheets>
  <definedNames>
    <definedName name="_Fill" localSheetId="0" hidden="1">TABLE10!$A$33:$A$42</definedName>
  </definedNames>
  <calcPr calcId="145621"/>
</workbook>
</file>

<file path=xl/calcChain.xml><?xml version="1.0" encoding="utf-8"?>
<calcChain xmlns="http://schemas.openxmlformats.org/spreadsheetml/2006/main">
  <c r="C18" i="1" l="1"/>
  <c r="E18" i="1"/>
  <c r="G18" i="1" s="1"/>
  <c r="I18" i="1"/>
  <c r="M18" i="1"/>
  <c r="K18" i="1"/>
  <c r="C20" i="1"/>
  <c r="E20" i="1"/>
  <c r="I20" i="1"/>
  <c r="K20" i="1" s="1"/>
  <c r="G20" i="1"/>
  <c r="M20" i="1"/>
  <c r="C21" i="1"/>
  <c r="E21" i="1"/>
  <c r="I21" i="1"/>
  <c r="G21" i="1" s="1"/>
  <c r="M21" i="1"/>
  <c r="K21" i="1"/>
  <c r="C22" i="1"/>
  <c r="E22" i="1"/>
  <c r="I22" i="1"/>
  <c r="G22" i="1"/>
  <c r="M22" i="1"/>
  <c r="K22" i="1" s="1"/>
  <c r="C23" i="1"/>
  <c r="E23" i="1"/>
  <c r="G23" i="1" s="1"/>
  <c r="I23" i="1"/>
  <c r="M23" i="1"/>
  <c r="K23" i="1"/>
  <c r="C24" i="1"/>
  <c r="E24" i="1"/>
  <c r="I24" i="1"/>
  <c r="K24" i="1" s="1"/>
  <c r="G24" i="1"/>
  <c r="M24" i="1"/>
  <c r="C25" i="1"/>
  <c r="E25" i="1"/>
  <c r="I25" i="1"/>
  <c r="G25" i="1" s="1"/>
  <c r="M25" i="1"/>
  <c r="K25" i="1"/>
  <c r="C26" i="1"/>
  <c r="E26" i="1"/>
  <c r="I26" i="1"/>
  <c r="G26" i="1"/>
  <c r="M26" i="1"/>
  <c r="K26" i="1" s="1"/>
  <c r="C27" i="1"/>
  <c r="E27" i="1"/>
  <c r="G27" i="1" s="1"/>
  <c r="I27" i="1"/>
  <c r="M27" i="1"/>
  <c r="C28" i="1"/>
  <c r="E28" i="1"/>
  <c r="G28" i="1" s="1"/>
  <c r="I28" i="1"/>
  <c r="M28" i="1"/>
  <c r="K28" i="1" s="1"/>
  <c r="C29" i="1"/>
  <c r="E29" i="1"/>
  <c r="I29" i="1"/>
  <c r="G29" i="1"/>
  <c r="M29" i="1"/>
  <c r="C31" i="1"/>
  <c r="E31" i="1"/>
  <c r="G31" i="1" s="1"/>
  <c r="I31" i="1"/>
  <c r="M31" i="1"/>
  <c r="K31" i="1"/>
  <c r="C32" i="1"/>
  <c r="E32" i="1"/>
  <c r="I32" i="1"/>
  <c r="K32" i="1" s="1"/>
  <c r="G32" i="1"/>
  <c r="M32" i="1"/>
  <c r="I33" i="1"/>
  <c r="G33" i="1"/>
  <c r="K33" i="1"/>
  <c r="I34" i="1"/>
  <c r="G34" i="1"/>
  <c r="K34" i="1"/>
  <c r="I35" i="1"/>
  <c r="G35" i="1"/>
  <c r="K35" i="1"/>
  <c r="I36" i="1"/>
  <c r="K36" i="1" s="1"/>
  <c r="G36" i="1"/>
  <c r="I37" i="1"/>
  <c r="K37" i="1" s="1"/>
  <c r="G37" i="1"/>
  <c r="I38" i="1"/>
  <c r="G38" i="1"/>
  <c r="K38" i="1"/>
  <c r="I39" i="1"/>
  <c r="G39" i="1" s="1"/>
  <c r="K39" i="1"/>
  <c r="I40" i="1"/>
  <c r="G40" i="1" s="1"/>
  <c r="I42" i="1"/>
  <c r="G42" i="1"/>
  <c r="K42" i="1"/>
  <c r="I43" i="1"/>
  <c r="G43" i="1"/>
  <c r="K43" i="1"/>
  <c r="K40" i="1" l="1"/>
</calcChain>
</file>

<file path=xl/sharedStrings.xml><?xml version="1.0" encoding="utf-8"?>
<sst xmlns="http://schemas.openxmlformats.org/spreadsheetml/2006/main" count="23" uniqueCount="21">
  <si>
    <t>Production</t>
  </si>
  <si>
    <t>Year</t>
  </si>
  <si>
    <t xml:space="preserve"> Planted</t>
  </si>
  <si>
    <t xml:space="preserve">   Harvested</t>
  </si>
  <si>
    <t>Yield</t>
  </si>
  <si>
    <t xml:space="preserve">       2/ </t>
  </si>
  <si>
    <t xml:space="preserve"> Per unit</t>
  </si>
  <si>
    <t xml:space="preserve"> Cwt</t>
  </si>
  <si>
    <t>1,000 cwt</t>
  </si>
  <si>
    <t xml:space="preserve">  $/cwt</t>
  </si>
  <si>
    <t>1/ 1960-73 may include some cabbage for processing.</t>
  </si>
  <si>
    <t>1972=37. Data for 1982-91 were converted from 50-pound crates.</t>
  </si>
  <si>
    <t>2/ Includes some quantities not marketed and excluded in computing value (1,000 cwt): 1960=304, 1961=360.  Excludes the</t>
  </si>
  <si>
    <t xml:space="preserve">following quantities not harvested or not marketed because of economic conditions (1,000 cwt): 1964=277, 1965=44, 1966=133, </t>
  </si>
  <si>
    <t xml:space="preserve">     Total</t>
  </si>
  <si>
    <t>Sources:  USDA, National Agricultural Statistics Service (1960-81 and 1992-present); Florida Dept. of Agriculture (1982-91).</t>
  </si>
  <si>
    <t>-------------- Acres --------------</t>
  </si>
  <si>
    <t xml:space="preserve">                  Farm value</t>
  </si>
  <si>
    <t xml:space="preserve">                 Acreage</t>
  </si>
  <si>
    <t xml:space="preserve">US </t>
  </si>
  <si>
    <t>Table 10--Florida fresh cabbage:  Acreage, yield, production, and value, 1960-2014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</si>
</sst>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_);[Red]\(&quot;$&quot;#,##0\)"/>
    <numFmt numFmtId="165" formatCode="0_)"/>
    <numFmt numFmtId="166" formatCode="0.00_)"/>
  </numFmts>
  <fonts count="11" x14ac:knownFonts="1">
    <font>
      <sz val="12"/>
      <name val="Arial"/>
    </font>
    <font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i/>
      <sz val="9"/>
      <name val="Arial"/>
      <family val="2"/>
    </font>
    <font>
      <sz val="12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54">
    <xf numFmtId="0" fontId="0" fillId="0" borderId="0" xfId="0"/>
    <xf numFmtId="37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Protection="1"/>
    <xf numFmtId="0" fontId="1" fillId="0" borderId="0" xfId="0" applyFont="1"/>
    <xf numFmtId="37" fontId="1" fillId="0" borderId="0" xfId="0" applyNumberFormat="1" applyFont="1" applyProtection="1"/>
    <xf numFmtId="165" fontId="1" fillId="0" borderId="0" xfId="0" applyNumberFormat="1" applyFont="1" applyProtection="1"/>
    <xf numFmtId="166" fontId="1" fillId="0" borderId="0" xfId="0" applyNumberFormat="1" applyFont="1" applyProtection="1"/>
    <xf numFmtId="0" fontId="3" fillId="0" borderId="1" xfId="0" applyFont="1" applyBorder="1"/>
    <xf numFmtId="0" fontId="4" fillId="0" borderId="0" xfId="0" applyFont="1"/>
    <xf numFmtId="0" fontId="4" fillId="0" borderId="0" xfId="0" applyFont="1" applyBorder="1"/>
    <xf numFmtId="0" fontId="4" fillId="0" borderId="2" xfId="0" applyFont="1" applyBorder="1"/>
    <xf numFmtId="3" fontId="4" fillId="0" borderId="0" xfId="0" applyNumberFormat="1" applyFont="1" applyBorder="1" applyProtection="1"/>
    <xf numFmtId="3" fontId="4" fillId="0" borderId="0" xfId="0" applyNumberFormat="1" applyFont="1" applyBorder="1"/>
    <xf numFmtId="3" fontId="4" fillId="0" borderId="2" xfId="0" applyNumberFormat="1" applyFont="1" applyBorder="1" applyProtection="1"/>
    <xf numFmtId="3" fontId="4" fillId="0" borderId="2" xfId="0" applyNumberFormat="1" applyFont="1" applyBorder="1"/>
    <xf numFmtId="2" fontId="4" fillId="0" borderId="0" xfId="0" applyNumberFormat="1" applyFont="1" applyProtection="1"/>
    <xf numFmtId="2" fontId="4" fillId="0" borderId="0" xfId="0" applyNumberFormat="1" applyFont="1"/>
    <xf numFmtId="2" fontId="4" fillId="0" borderId="0" xfId="0" applyNumberFormat="1" applyFont="1" applyBorder="1" applyProtection="1"/>
    <xf numFmtId="2" fontId="4" fillId="0" borderId="2" xfId="0" applyNumberFormat="1" applyFont="1" applyBorder="1" applyProtection="1"/>
    <xf numFmtId="3" fontId="4" fillId="0" borderId="0" xfId="0" applyNumberFormat="1" applyFont="1" applyProtection="1"/>
    <xf numFmtId="3" fontId="4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164" fontId="8" fillId="0" borderId="0" xfId="0" applyNumberFormat="1" applyFont="1" applyAlignment="1"/>
    <xf numFmtId="0" fontId="2" fillId="0" borderId="0" xfId="0" applyFont="1" applyBorder="1"/>
    <xf numFmtId="0" fontId="8" fillId="0" borderId="0" xfId="0" quotePrefix="1" applyFont="1"/>
    <xf numFmtId="0" fontId="8" fillId="0" borderId="0" xfId="0" applyFont="1" applyAlignment="1"/>
    <xf numFmtId="0" fontId="4" fillId="2" borderId="0" xfId="0" applyFont="1" applyFill="1"/>
    <xf numFmtId="0" fontId="4" fillId="2" borderId="1" xfId="0" applyFont="1" applyFill="1" applyBorder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/>
    <xf numFmtId="0" fontId="4" fillId="2" borderId="1" xfId="0" applyFont="1" applyFill="1" applyBorder="1" applyAlignment="1"/>
    <xf numFmtId="0" fontId="4" fillId="0" borderId="0" xfId="0" applyFont="1" applyFill="1"/>
    <xf numFmtId="0" fontId="4" fillId="0" borderId="1" xfId="0" applyFont="1" applyFill="1" applyBorder="1"/>
    <xf numFmtId="0" fontId="4" fillId="2" borderId="1" xfId="0" applyFont="1" applyFill="1" applyBorder="1" applyAlignment="1">
      <alignment horizontal="center"/>
    </xf>
    <xf numFmtId="3" fontId="4" fillId="0" borderId="0" xfId="0" applyNumberFormat="1" applyFont="1" applyBorder="1" applyProtection="1"/>
    <xf numFmtId="2" fontId="4" fillId="0" borderId="0" xfId="0" applyNumberFormat="1" applyFont="1" applyBorder="1" applyProtection="1"/>
    <xf numFmtId="0" fontId="8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4" fillId="0" borderId="0" xfId="0" applyNumberFormat="1" applyFont="1" applyAlignment="1" applyProtection="1">
      <alignment horizontal="center"/>
    </xf>
    <xf numFmtId="3" fontId="4" fillId="0" borderId="0" xfId="0" applyNumberFormat="1" applyFont="1" applyAlignment="1">
      <alignment horizontal="center"/>
    </xf>
    <xf numFmtId="3" fontId="4" fillId="0" borderId="0" xfId="0" applyNumberFormat="1" applyFont="1" applyBorder="1" applyAlignment="1" applyProtection="1">
      <alignment horizontal="center"/>
    </xf>
    <xf numFmtId="3" fontId="4" fillId="0" borderId="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3" fontId="4" fillId="0" borderId="0" xfId="1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3" fontId="4" fillId="0" borderId="0" xfId="0" applyNumberFormat="1" applyFont="1" applyFill="1" applyAlignment="1" applyProtection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2:O86"/>
  <sheetViews>
    <sheetView showGridLines="0" tabSelected="1" workbookViewId="0">
      <pane xSplit="1" ySplit="7" topLeftCell="B11" activePane="bottomRight" state="frozen"/>
      <selection pane="topRight" activeCell="B1" sqref="B1"/>
      <selection pane="bottomLeft" activeCell="A8" sqref="A8"/>
      <selection pane="bottomRight" activeCell="P50" sqref="P50"/>
    </sheetView>
  </sheetViews>
  <sheetFormatPr defaultColWidth="11.44140625" defaultRowHeight="15" x14ac:dyDescent="0.2"/>
  <cols>
    <col min="1" max="1" width="3.88671875" customWidth="1"/>
    <col min="2" max="2" width="4.77734375" customWidth="1"/>
    <col min="3" max="3" width="6.21875" customWidth="1"/>
    <col min="4" max="4" width="3.77734375" customWidth="1"/>
    <col min="5" max="5" width="7.77734375" customWidth="1"/>
    <col min="6" max="6" width="7.33203125" customWidth="1"/>
    <col min="7" max="7" width="3.77734375" customWidth="1"/>
    <col min="8" max="8" width="6.77734375" customWidth="1"/>
    <col min="9" max="9" width="5.77734375" customWidth="1"/>
    <col min="10" max="10" width="7" customWidth="1"/>
    <col min="11" max="11" width="4.88671875" customWidth="1"/>
    <col min="12" max="12" width="7.109375" customWidth="1"/>
    <col min="13" max="13" width="6" customWidth="1"/>
    <col min="14" max="14" width="2.109375" customWidth="1"/>
    <col min="15" max="15" width="11.44140625" style="44"/>
  </cols>
  <sheetData>
    <row r="2" spans="1:15" x14ac:dyDescent="0.2">
      <c r="A2" s="27" t="s">
        <v>20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43"/>
    </row>
    <row r="3" spans="1:15" ht="3.95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43"/>
    </row>
    <row r="4" spans="1:15" ht="18" customHeight="1" x14ac:dyDescent="0.2">
      <c r="A4" s="30"/>
      <c r="B4" s="30"/>
      <c r="C4" s="31" t="s">
        <v>18</v>
      </c>
      <c r="D4" s="31"/>
      <c r="E4" s="31"/>
      <c r="F4" s="30"/>
      <c r="G4" s="30"/>
      <c r="H4" s="30"/>
      <c r="I4" s="30" t="s">
        <v>0</v>
      </c>
      <c r="J4" s="30"/>
      <c r="K4" s="31" t="s">
        <v>17</v>
      </c>
      <c r="L4" s="31"/>
      <c r="M4" s="31"/>
      <c r="N4" s="35"/>
      <c r="O4" s="41" t="s">
        <v>19</v>
      </c>
    </row>
    <row r="5" spans="1:15" ht="17.100000000000001" customHeight="1" x14ac:dyDescent="0.2">
      <c r="A5" s="32" t="s">
        <v>1</v>
      </c>
      <c r="B5" s="30"/>
      <c r="C5" s="30" t="s">
        <v>2</v>
      </c>
      <c r="D5" s="30"/>
      <c r="E5" s="30" t="s">
        <v>3</v>
      </c>
      <c r="F5" s="30"/>
      <c r="G5" s="32" t="s">
        <v>4</v>
      </c>
      <c r="H5" s="30"/>
      <c r="I5" s="30" t="s">
        <v>5</v>
      </c>
      <c r="J5" s="30"/>
      <c r="K5" s="30" t="s">
        <v>6</v>
      </c>
      <c r="L5" s="30"/>
      <c r="M5" s="33" t="s">
        <v>14</v>
      </c>
      <c r="N5" s="35"/>
      <c r="O5" s="42" t="s">
        <v>0</v>
      </c>
    </row>
    <row r="6" spans="1:15" ht="3.95" customHeight="1" x14ac:dyDescent="0.2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4"/>
      <c r="N6" s="36"/>
      <c r="O6" s="37"/>
    </row>
    <row r="7" spans="1:15" x14ac:dyDescent="0.2">
      <c r="A7" s="9"/>
      <c r="B7" s="9"/>
      <c r="C7" s="28" t="s">
        <v>16</v>
      </c>
      <c r="E7" s="24"/>
      <c r="F7" s="24"/>
      <c r="G7" s="24" t="s">
        <v>7</v>
      </c>
      <c r="H7" s="24"/>
      <c r="I7" s="29" t="s">
        <v>8</v>
      </c>
      <c r="J7" s="24"/>
      <c r="K7" s="25" t="s">
        <v>9</v>
      </c>
      <c r="L7" s="24"/>
      <c r="M7" s="26">
        <v>1000</v>
      </c>
      <c r="N7" s="24"/>
      <c r="O7" s="40" t="s">
        <v>7</v>
      </c>
    </row>
    <row r="8" spans="1:15" ht="6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5" ht="11.25" customHeight="1" x14ac:dyDescent="0.2">
      <c r="A9" s="9">
        <v>1960</v>
      </c>
      <c r="B9" s="9"/>
      <c r="C9" s="20">
        <v>19500</v>
      </c>
      <c r="D9" s="20"/>
      <c r="E9" s="20">
        <v>17900</v>
      </c>
      <c r="F9" s="21"/>
      <c r="G9" s="20">
        <v>175</v>
      </c>
      <c r="H9" s="21"/>
      <c r="I9" s="20">
        <v>3132</v>
      </c>
      <c r="J9" s="9"/>
      <c r="K9" s="16">
        <v>2.6</v>
      </c>
      <c r="L9" s="9"/>
      <c r="M9" s="20">
        <v>7353</v>
      </c>
      <c r="N9" s="9"/>
      <c r="O9" s="45">
        <v>20105</v>
      </c>
    </row>
    <row r="10" spans="1:15" ht="11.25" customHeight="1" x14ac:dyDescent="0.2">
      <c r="A10" s="9">
        <v>1961</v>
      </c>
      <c r="B10" s="9"/>
      <c r="C10" s="20">
        <v>18000</v>
      </c>
      <c r="D10" s="20"/>
      <c r="E10" s="20">
        <v>17000</v>
      </c>
      <c r="F10" s="21"/>
      <c r="G10" s="20">
        <v>180</v>
      </c>
      <c r="H10" s="21"/>
      <c r="I10" s="20">
        <v>3060</v>
      </c>
      <c r="J10" s="9"/>
      <c r="K10" s="16">
        <v>2.1</v>
      </c>
      <c r="L10" s="9"/>
      <c r="M10" s="20">
        <v>5670</v>
      </c>
      <c r="N10" s="9"/>
      <c r="O10" s="45">
        <v>18980</v>
      </c>
    </row>
    <row r="11" spans="1:15" ht="11.25" customHeight="1" x14ac:dyDescent="0.2">
      <c r="A11" s="9">
        <v>1962</v>
      </c>
      <c r="B11" s="9"/>
      <c r="C11" s="20">
        <v>15500</v>
      </c>
      <c r="D11" s="20"/>
      <c r="E11" s="20">
        <v>14500</v>
      </c>
      <c r="F11" s="21"/>
      <c r="G11" s="20">
        <v>185</v>
      </c>
      <c r="H11" s="21"/>
      <c r="I11" s="20">
        <v>2682</v>
      </c>
      <c r="J11" s="9"/>
      <c r="K11" s="16">
        <v>5.3</v>
      </c>
      <c r="L11" s="9"/>
      <c r="M11" s="20">
        <v>14215</v>
      </c>
      <c r="N11" s="9"/>
      <c r="O11" s="45">
        <v>18845</v>
      </c>
    </row>
    <row r="12" spans="1:15" ht="11.25" customHeight="1" x14ac:dyDescent="0.2">
      <c r="A12" s="9">
        <v>1963</v>
      </c>
      <c r="B12" s="9"/>
      <c r="C12" s="20">
        <v>17100</v>
      </c>
      <c r="D12" s="21"/>
      <c r="E12" s="20">
        <v>16200</v>
      </c>
      <c r="F12" s="21"/>
      <c r="G12" s="20">
        <v>175</v>
      </c>
      <c r="H12" s="21"/>
      <c r="I12" s="20">
        <v>2835</v>
      </c>
      <c r="J12" s="9"/>
      <c r="K12" s="16">
        <v>3.45</v>
      </c>
      <c r="L12" s="9"/>
      <c r="M12" s="20">
        <v>9781</v>
      </c>
      <c r="N12" s="9"/>
      <c r="O12" s="45">
        <v>19080</v>
      </c>
    </row>
    <row r="13" spans="1:15" ht="11.25" customHeight="1" x14ac:dyDescent="0.2">
      <c r="A13" s="9">
        <v>1964</v>
      </c>
      <c r="B13" s="9"/>
      <c r="C13" s="20">
        <v>18100</v>
      </c>
      <c r="D13" s="20"/>
      <c r="E13" s="20">
        <v>16600</v>
      </c>
      <c r="F13" s="21"/>
      <c r="G13" s="20">
        <v>155</v>
      </c>
      <c r="H13" s="21"/>
      <c r="I13" s="20">
        <v>2573</v>
      </c>
      <c r="J13" s="9"/>
      <c r="K13" s="16">
        <v>2.69</v>
      </c>
      <c r="L13" s="9"/>
      <c r="M13" s="20">
        <v>6921</v>
      </c>
      <c r="N13" s="9"/>
      <c r="O13" s="45">
        <v>18345</v>
      </c>
    </row>
    <row r="14" spans="1:15" ht="11.25" customHeight="1" x14ac:dyDescent="0.2">
      <c r="A14" s="9">
        <v>1965</v>
      </c>
      <c r="B14" s="9"/>
      <c r="C14" s="20">
        <v>16900</v>
      </c>
      <c r="D14" s="20"/>
      <c r="E14" s="20">
        <v>13700</v>
      </c>
      <c r="F14" s="21"/>
      <c r="G14" s="20">
        <v>165</v>
      </c>
      <c r="H14" s="21"/>
      <c r="I14" s="20">
        <v>2261</v>
      </c>
      <c r="J14" s="9"/>
      <c r="K14" s="16">
        <v>3.27</v>
      </c>
      <c r="L14" s="9"/>
      <c r="M14" s="20">
        <v>7393</v>
      </c>
      <c r="N14" s="9"/>
      <c r="O14" s="45">
        <v>18130</v>
      </c>
    </row>
    <row r="15" spans="1:15" ht="11.25" customHeight="1" x14ac:dyDescent="0.2">
      <c r="A15" s="9">
        <v>1966</v>
      </c>
      <c r="B15" s="9"/>
      <c r="C15" s="20">
        <v>15100</v>
      </c>
      <c r="D15" s="20"/>
      <c r="E15" s="20">
        <v>14500</v>
      </c>
      <c r="F15" s="21"/>
      <c r="G15" s="20">
        <v>205</v>
      </c>
      <c r="H15" s="21"/>
      <c r="I15" s="20">
        <v>2973</v>
      </c>
      <c r="J15" s="9"/>
      <c r="K15" s="16">
        <v>3.55</v>
      </c>
      <c r="L15" s="9"/>
      <c r="M15" s="20">
        <v>10554</v>
      </c>
      <c r="N15" s="9"/>
      <c r="O15" s="45">
        <v>17799</v>
      </c>
    </row>
    <row r="16" spans="1:15" ht="11.25" customHeight="1" x14ac:dyDescent="0.2">
      <c r="A16" s="9">
        <v>1967</v>
      </c>
      <c r="B16" s="9"/>
      <c r="C16" s="20">
        <v>17500</v>
      </c>
      <c r="D16" s="20"/>
      <c r="E16" s="20">
        <v>15400</v>
      </c>
      <c r="F16" s="21"/>
      <c r="G16" s="20">
        <v>210</v>
      </c>
      <c r="H16" s="21"/>
      <c r="I16" s="20">
        <v>3234</v>
      </c>
      <c r="J16" s="9"/>
      <c r="K16" s="16">
        <v>3.3</v>
      </c>
      <c r="L16" s="9"/>
      <c r="M16" s="20">
        <v>10672</v>
      </c>
      <c r="N16" s="9"/>
      <c r="O16" s="45">
        <v>19037</v>
      </c>
    </row>
    <row r="17" spans="1:15" ht="11.25" customHeight="1" x14ac:dyDescent="0.2">
      <c r="A17" s="9">
        <v>1968</v>
      </c>
      <c r="B17" s="9"/>
      <c r="C17" s="20">
        <v>17600</v>
      </c>
      <c r="D17" s="20"/>
      <c r="E17" s="20">
        <v>17000</v>
      </c>
      <c r="F17" s="21"/>
      <c r="G17" s="20">
        <v>230</v>
      </c>
      <c r="H17" s="21"/>
      <c r="I17" s="20">
        <v>3910</v>
      </c>
      <c r="J17" s="9"/>
      <c r="K17" s="16">
        <v>3.5</v>
      </c>
      <c r="L17" s="9"/>
      <c r="M17" s="20">
        <v>13685</v>
      </c>
      <c r="N17" s="9"/>
      <c r="O17" s="45">
        <v>18948</v>
      </c>
    </row>
    <row r="18" spans="1:15" ht="11.25" customHeight="1" x14ac:dyDescent="0.2">
      <c r="A18" s="9">
        <v>1969</v>
      </c>
      <c r="B18" s="9"/>
      <c r="C18" s="20">
        <f>10800+7000+900</f>
        <v>18700</v>
      </c>
      <c r="D18" s="20"/>
      <c r="E18" s="20">
        <f>10000+6500+800</f>
        <v>17300</v>
      </c>
      <c r="F18" s="21"/>
      <c r="G18" s="20">
        <f>I18*1000/E18</f>
        <v>228.38150289017341</v>
      </c>
      <c r="H18" s="21"/>
      <c r="I18" s="20">
        <f>2307+1498+146</f>
        <v>3951</v>
      </c>
      <c r="J18" s="9"/>
      <c r="K18" s="16">
        <f>M18/I18</f>
        <v>2.8154897494305238</v>
      </c>
      <c r="L18" s="9"/>
      <c r="M18" s="20">
        <f>6264+3940+920</f>
        <v>11124</v>
      </c>
      <c r="N18" s="9"/>
      <c r="O18" s="45">
        <v>18058</v>
      </c>
    </row>
    <row r="19" spans="1:15" ht="8.25" customHeight="1" x14ac:dyDescent="0.2">
      <c r="A19" s="9"/>
      <c r="B19" s="9"/>
      <c r="C19" s="21"/>
      <c r="D19" s="21"/>
      <c r="E19" s="21"/>
      <c r="F19" s="21"/>
      <c r="G19" s="21"/>
      <c r="H19" s="21"/>
      <c r="I19" s="21"/>
      <c r="J19" s="9"/>
      <c r="K19" s="17"/>
      <c r="L19" s="9"/>
      <c r="M19" s="21"/>
      <c r="N19" s="9"/>
      <c r="O19" s="46"/>
    </row>
    <row r="20" spans="1:15" ht="11.25" customHeight="1" x14ac:dyDescent="0.2">
      <c r="A20" s="9">
        <v>1970</v>
      </c>
      <c r="B20" s="9"/>
      <c r="C20" s="20">
        <f>9700+7100+1700</f>
        <v>18500</v>
      </c>
      <c r="D20" s="20"/>
      <c r="E20" s="20">
        <f>9200+6700+1600</f>
        <v>17500</v>
      </c>
      <c r="F20" s="21"/>
      <c r="G20" s="20">
        <f t="shared" ref="G20:G29" si="0">I20*1000/E20</f>
        <v>177.42857142857142</v>
      </c>
      <c r="H20" s="21"/>
      <c r="I20" s="20">
        <f>1608+1169+328</f>
        <v>3105</v>
      </c>
      <c r="J20" s="9"/>
      <c r="K20" s="16">
        <f t="shared" ref="K20:K26" si="1">M20/I20</f>
        <v>5.1745571658615139</v>
      </c>
      <c r="L20" s="9"/>
      <c r="M20" s="20">
        <f>9688+5352+1027</f>
        <v>16067</v>
      </c>
      <c r="N20" s="9"/>
      <c r="O20" s="53">
        <v>18661</v>
      </c>
    </row>
    <row r="21" spans="1:15" ht="11.25" customHeight="1" x14ac:dyDescent="0.2">
      <c r="A21" s="9">
        <v>1971</v>
      </c>
      <c r="B21" s="9"/>
      <c r="C21" s="20">
        <f>10100+6900+2400</f>
        <v>19400</v>
      </c>
      <c r="D21" s="20"/>
      <c r="E21" s="20">
        <f>9500+6500+2300</f>
        <v>18300</v>
      </c>
      <c r="F21" s="21"/>
      <c r="G21" s="20">
        <f t="shared" si="0"/>
        <v>206.12021857923497</v>
      </c>
      <c r="H21" s="21"/>
      <c r="I21" s="20">
        <f>1948+1332+492</f>
        <v>3772</v>
      </c>
      <c r="J21" s="9"/>
      <c r="K21" s="16">
        <f t="shared" si="1"/>
        <v>4.0408271474019086</v>
      </c>
      <c r="L21" s="9"/>
      <c r="M21" s="20">
        <f>6825+5967+2450</f>
        <v>15242</v>
      </c>
      <c r="N21" s="9"/>
      <c r="O21" s="45">
        <v>19215</v>
      </c>
    </row>
    <row r="22" spans="1:15" ht="11.25" customHeight="1" x14ac:dyDescent="0.2">
      <c r="A22" s="9">
        <v>1972</v>
      </c>
      <c r="B22" s="9"/>
      <c r="C22" s="20">
        <f>10800+5900+2600</f>
        <v>19300</v>
      </c>
      <c r="D22" s="20"/>
      <c r="E22" s="20">
        <f>9900+5400+2400</f>
        <v>17700</v>
      </c>
      <c r="F22" s="21"/>
      <c r="G22" s="20">
        <f t="shared" si="0"/>
        <v>209.03954802259886</v>
      </c>
      <c r="H22" s="21"/>
      <c r="I22" s="20">
        <f>2119+1173+408</f>
        <v>3700</v>
      </c>
      <c r="J22" s="9"/>
      <c r="K22" s="16">
        <f t="shared" si="1"/>
        <v>4.0529729729729729</v>
      </c>
      <c r="L22" s="9"/>
      <c r="M22" s="20">
        <f>8716+4575+1705</f>
        <v>14996</v>
      </c>
      <c r="N22" s="9"/>
      <c r="O22" s="45">
        <v>18611</v>
      </c>
    </row>
    <row r="23" spans="1:15" ht="11.25" customHeight="1" x14ac:dyDescent="0.2">
      <c r="A23" s="9">
        <v>1973</v>
      </c>
      <c r="B23" s="9"/>
      <c r="C23" s="20">
        <f>9600+6100+2200</f>
        <v>17900</v>
      </c>
      <c r="D23" s="20"/>
      <c r="E23" s="20">
        <f>9200+5800+2000</f>
        <v>17000</v>
      </c>
      <c r="F23" s="21"/>
      <c r="G23" s="20">
        <f t="shared" si="0"/>
        <v>239.23529411764707</v>
      </c>
      <c r="H23" s="21"/>
      <c r="I23" s="20">
        <f>2208+1479+380</f>
        <v>4067</v>
      </c>
      <c r="J23" s="9"/>
      <c r="K23" s="16">
        <f t="shared" si="1"/>
        <v>5.8571428571428568</v>
      </c>
      <c r="L23" s="9"/>
      <c r="M23" s="20">
        <f>12387+9747+1687</f>
        <v>23821</v>
      </c>
      <c r="N23" s="9"/>
      <c r="O23" s="45">
        <v>19907</v>
      </c>
    </row>
    <row r="24" spans="1:15" ht="11.25" customHeight="1" x14ac:dyDescent="0.2">
      <c r="A24" s="9">
        <v>1974</v>
      </c>
      <c r="B24" s="9"/>
      <c r="C24" s="20">
        <f>11100+5750+1500</f>
        <v>18350</v>
      </c>
      <c r="D24" s="20"/>
      <c r="E24" s="20">
        <f>10000+5250+1400</f>
        <v>16650</v>
      </c>
      <c r="F24" s="21"/>
      <c r="G24" s="20">
        <f t="shared" si="0"/>
        <v>237.41741741741743</v>
      </c>
      <c r="H24" s="21"/>
      <c r="I24" s="20">
        <f>294+1125+2534</f>
        <v>3953</v>
      </c>
      <c r="J24" s="9"/>
      <c r="K24" s="16">
        <f t="shared" si="1"/>
        <v>4.370604604098153</v>
      </c>
      <c r="L24" s="9"/>
      <c r="M24" s="20">
        <f>10643+4961+1673</f>
        <v>17277</v>
      </c>
      <c r="N24" s="9"/>
      <c r="O24" s="45">
        <v>19712</v>
      </c>
    </row>
    <row r="25" spans="1:15" ht="11.25" customHeight="1" x14ac:dyDescent="0.2">
      <c r="A25" s="9">
        <v>1975</v>
      </c>
      <c r="B25" s="9"/>
      <c r="C25" s="20">
        <f>10700+5000+1900</f>
        <v>17600</v>
      </c>
      <c r="D25" s="20"/>
      <c r="E25" s="20">
        <f>1800+4900+10400</f>
        <v>17100</v>
      </c>
      <c r="F25" s="21"/>
      <c r="G25" s="20">
        <f t="shared" si="0"/>
        <v>275.4970760233918</v>
      </c>
      <c r="H25" s="21"/>
      <c r="I25" s="20">
        <f>333+1373+3005</f>
        <v>4711</v>
      </c>
      <c r="J25" s="9"/>
      <c r="K25" s="16">
        <f t="shared" si="1"/>
        <v>5.5400127361494373</v>
      </c>
      <c r="L25" s="9"/>
      <c r="M25" s="20">
        <f>1905+7757+16437</f>
        <v>26099</v>
      </c>
      <c r="N25" s="9"/>
      <c r="O25" s="45">
        <v>20197</v>
      </c>
    </row>
    <row r="26" spans="1:15" ht="11.25" customHeight="1" x14ac:dyDescent="0.2">
      <c r="A26" s="9">
        <v>1976</v>
      </c>
      <c r="B26" s="9"/>
      <c r="C26" s="20">
        <f>10400+5680+1800</f>
        <v>17880</v>
      </c>
      <c r="D26" s="20"/>
      <c r="E26" s="20">
        <f>1700+5280+9900</f>
        <v>16880</v>
      </c>
      <c r="F26" s="21"/>
      <c r="G26" s="20">
        <f t="shared" si="0"/>
        <v>258.35308056872037</v>
      </c>
      <c r="H26" s="21"/>
      <c r="I26" s="20">
        <f>2464+1514+383</f>
        <v>4361</v>
      </c>
      <c r="J26" s="9"/>
      <c r="K26" s="16">
        <f t="shared" si="1"/>
        <v>4.7823893602384775</v>
      </c>
      <c r="L26" s="9"/>
      <c r="M26" s="20">
        <f>11433+5708+3715</f>
        <v>20856</v>
      </c>
      <c r="N26" s="9"/>
      <c r="O26" s="45">
        <v>19122</v>
      </c>
    </row>
    <row r="27" spans="1:15" ht="11.25" customHeight="1" x14ac:dyDescent="0.2">
      <c r="A27" s="9">
        <v>1977</v>
      </c>
      <c r="B27" s="9"/>
      <c r="C27" s="20">
        <f>9400+5900+1900</f>
        <v>17200</v>
      </c>
      <c r="D27" s="20"/>
      <c r="E27" s="20">
        <f>1800+5600+9000</f>
        <v>16400</v>
      </c>
      <c r="F27" s="21"/>
      <c r="G27" s="20">
        <f t="shared" si="0"/>
        <v>237.80487804878049</v>
      </c>
      <c r="H27" s="21"/>
      <c r="I27" s="20">
        <f>1935+1596+369</f>
        <v>3900</v>
      </c>
      <c r="J27" s="9"/>
      <c r="K27" s="16">
        <v>12</v>
      </c>
      <c r="L27" s="9"/>
      <c r="M27" s="20">
        <f>2450+15098+29412</f>
        <v>46960</v>
      </c>
      <c r="N27" s="9"/>
      <c r="O27" s="45">
        <v>19174</v>
      </c>
    </row>
    <row r="28" spans="1:15" ht="11.25" customHeight="1" x14ac:dyDescent="0.2">
      <c r="A28" s="9">
        <v>1978</v>
      </c>
      <c r="B28" s="9"/>
      <c r="C28" s="20">
        <f>16600+2000</f>
        <v>18600</v>
      </c>
      <c r="D28" s="20"/>
      <c r="E28" s="20">
        <f>15400+2000</f>
        <v>17400</v>
      </c>
      <c r="F28" s="21"/>
      <c r="G28" s="20">
        <f t="shared" si="0"/>
        <v>206.0344827586207</v>
      </c>
      <c r="H28" s="21"/>
      <c r="I28" s="20">
        <f>3145+440</f>
        <v>3585</v>
      </c>
      <c r="J28" s="9"/>
      <c r="K28" s="16">
        <f>M28/I28</f>
        <v>8.3578800557880051</v>
      </c>
      <c r="L28" s="9"/>
      <c r="M28" s="20">
        <f>1980+27983</f>
        <v>29963</v>
      </c>
      <c r="N28" s="9"/>
      <c r="O28" s="45">
        <v>20134</v>
      </c>
    </row>
    <row r="29" spans="1:15" ht="11.25" customHeight="1" x14ac:dyDescent="0.2">
      <c r="A29" s="9">
        <v>1979</v>
      </c>
      <c r="B29" s="9"/>
      <c r="C29" s="20">
        <f>16300+1200</f>
        <v>17500</v>
      </c>
      <c r="D29" s="20"/>
      <c r="E29" s="20">
        <f>1100+15800</f>
        <v>16900</v>
      </c>
      <c r="F29" s="21"/>
      <c r="G29" s="20">
        <f t="shared" si="0"/>
        <v>250.6508875739645</v>
      </c>
      <c r="H29" s="21"/>
      <c r="I29" s="20">
        <f>4016+220</f>
        <v>4236</v>
      </c>
      <c r="J29" s="9"/>
      <c r="K29" s="16">
        <v>12.1</v>
      </c>
      <c r="L29" s="9"/>
      <c r="M29" s="20">
        <f>1386+49927</f>
        <v>51313</v>
      </c>
      <c r="N29" s="9"/>
      <c r="O29" s="45">
        <v>19369</v>
      </c>
    </row>
    <row r="30" spans="1:15" ht="7.5" customHeight="1" x14ac:dyDescent="0.2">
      <c r="A30" s="9"/>
      <c r="B30" s="9"/>
      <c r="C30" s="21"/>
      <c r="D30" s="21"/>
      <c r="E30" s="21"/>
      <c r="F30" s="21"/>
      <c r="G30" s="21"/>
      <c r="H30" s="21"/>
      <c r="I30" s="21"/>
      <c r="J30" s="9"/>
      <c r="K30" s="17"/>
      <c r="L30" s="9"/>
      <c r="M30" s="21"/>
      <c r="N30" s="9"/>
      <c r="O30" s="46"/>
    </row>
    <row r="31" spans="1:15" ht="11.25" customHeight="1" x14ac:dyDescent="0.2">
      <c r="A31" s="9">
        <v>1980</v>
      </c>
      <c r="B31" s="9"/>
      <c r="C31" s="20">
        <f>17400+1800</f>
        <v>19200</v>
      </c>
      <c r="D31" s="20"/>
      <c r="E31" s="20">
        <f>14700+1700</f>
        <v>16400</v>
      </c>
      <c r="F31" s="21"/>
      <c r="G31" s="20">
        <f t="shared" ref="G31:G40" si="2">I31*1000/E31</f>
        <v>237.98780487804879</v>
      </c>
      <c r="H31" s="21"/>
      <c r="I31" s="20">
        <f>3580+323</f>
        <v>3903</v>
      </c>
      <c r="J31" s="9"/>
      <c r="K31" s="16">
        <f t="shared" ref="K31:K40" si="3">M31/I31</f>
        <v>6.1163207788880349</v>
      </c>
      <c r="L31" s="9"/>
      <c r="M31" s="20">
        <f>20480+3392</f>
        <v>23872</v>
      </c>
      <c r="N31" s="9"/>
      <c r="O31" s="53">
        <v>18849</v>
      </c>
    </row>
    <row r="32" spans="1:15" ht="11.25" customHeight="1" x14ac:dyDescent="0.2">
      <c r="A32" s="9">
        <v>1981</v>
      </c>
      <c r="B32" s="9"/>
      <c r="C32" s="20">
        <f>15800+1700</f>
        <v>17500</v>
      </c>
      <c r="D32" s="20"/>
      <c r="E32" s="20">
        <f>1600+14100</f>
        <v>15700</v>
      </c>
      <c r="F32" s="21"/>
      <c r="G32" s="20">
        <f t="shared" si="2"/>
        <v>245.92356687898089</v>
      </c>
      <c r="H32" s="21"/>
      <c r="I32" s="20">
        <f>3525+336</f>
        <v>3861</v>
      </c>
      <c r="J32" s="9"/>
      <c r="K32" s="16">
        <f t="shared" si="3"/>
        <v>6.7881377881377878</v>
      </c>
      <c r="L32" s="9"/>
      <c r="M32" s="20">
        <f>23723+2486</f>
        <v>26209</v>
      </c>
      <c r="N32" s="9"/>
      <c r="O32" s="45">
        <v>19811</v>
      </c>
    </row>
    <row r="33" spans="1:15" ht="11.25" customHeight="1" x14ac:dyDescent="0.2">
      <c r="A33" s="9">
        <v>1982</v>
      </c>
      <c r="B33" s="9"/>
      <c r="C33" s="20">
        <v>16500</v>
      </c>
      <c r="D33" s="20"/>
      <c r="E33" s="20">
        <v>14200</v>
      </c>
      <c r="F33" s="20"/>
      <c r="G33" s="20">
        <f t="shared" si="2"/>
        <v>217.99295774647888</v>
      </c>
      <c r="H33" s="20"/>
      <c r="I33" s="20">
        <f>6191/2</f>
        <v>3095.5</v>
      </c>
      <c r="J33" s="9"/>
      <c r="K33" s="16">
        <f t="shared" si="3"/>
        <v>10.858019706024875</v>
      </c>
      <c r="L33" s="9"/>
      <c r="M33" s="20">
        <v>33611</v>
      </c>
      <c r="N33" s="9"/>
      <c r="O33" s="45">
        <v>20877</v>
      </c>
    </row>
    <row r="34" spans="1:15" ht="11.25" customHeight="1" x14ac:dyDescent="0.2">
      <c r="A34" s="9">
        <v>1983</v>
      </c>
      <c r="B34" s="9"/>
      <c r="C34" s="20">
        <v>16300</v>
      </c>
      <c r="D34" s="20"/>
      <c r="E34" s="20">
        <v>14700</v>
      </c>
      <c r="F34" s="20"/>
      <c r="G34" s="20">
        <f t="shared" si="2"/>
        <v>232.10884353741497</v>
      </c>
      <c r="H34" s="20"/>
      <c r="I34" s="20">
        <f>6824/2</f>
        <v>3412</v>
      </c>
      <c r="J34" s="9"/>
      <c r="K34" s="16">
        <f t="shared" si="3"/>
        <v>6.6491793669402108</v>
      </c>
      <c r="L34" s="9"/>
      <c r="M34" s="20">
        <v>22687</v>
      </c>
      <c r="N34" s="9"/>
      <c r="O34" s="45">
        <v>19750</v>
      </c>
    </row>
    <row r="35" spans="1:15" ht="11.25" customHeight="1" x14ac:dyDescent="0.2">
      <c r="A35" s="9">
        <v>1984</v>
      </c>
      <c r="B35" s="9"/>
      <c r="C35" s="20">
        <v>19000</v>
      </c>
      <c r="D35" s="20"/>
      <c r="E35" s="20">
        <v>11000</v>
      </c>
      <c r="F35" s="20"/>
      <c r="G35" s="20">
        <f t="shared" si="2"/>
        <v>224.40909090909091</v>
      </c>
      <c r="H35" s="20"/>
      <c r="I35" s="20">
        <f>4937/2</f>
        <v>2468.5</v>
      </c>
      <c r="J35" s="9"/>
      <c r="K35" s="16">
        <f t="shared" si="3"/>
        <v>16.502329349807574</v>
      </c>
      <c r="L35" s="9"/>
      <c r="M35" s="20">
        <v>40736</v>
      </c>
      <c r="N35" s="9"/>
      <c r="O35" s="45">
        <v>20023</v>
      </c>
    </row>
    <row r="36" spans="1:15" ht="11.25" customHeight="1" x14ac:dyDescent="0.2">
      <c r="A36" s="9">
        <v>1985</v>
      </c>
      <c r="B36" s="9"/>
      <c r="C36" s="20">
        <v>19600</v>
      </c>
      <c r="D36" s="20"/>
      <c r="E36" s="20">
        <v>16650</v>
      </c>
      <c r="F36" s="20"/>
      <c r="G36" s="20">
        <f t="shared" si="2"/>
        <v>245.46546546546546</v>
      </c>
      <c r="H36" s="20"/>
      <c r="I36" s="20">
        <f>8174/2</f>
        <v>4087</v>
      </c>
      <c r="J36" s="9"/>
      <c r="K36" s="16">
        <f t="shared" si="3"/>
        <v>12.423538047467581</v>
      </c>
      <c r="L36" s="9"/>
      <c r="M36" s="20">
        <v>50775</v>
      </c>
      <c r="N36" s="9"/>
      <c r="O36" s="45">
        <v>21322</v>
      </c>
    </row>
    <row r="37" spans="1:15" ht="11.25" customHeight="1" x14ac:dyDescent="0.2">
      <c r="A37" s="9">
        <v>1986</v>
      </c>
      <c r="B37" s="9"/>
      <c r="C37" s="20">
        <v>18850</v>
      </c>
      <c r="D37" s="20"/>
      <c r="E37" s="20">
        <v>14400</v>
      </c>
      <c r="F37" s="20"/>
      <c r="G37" s="20">
        <f t="shared" si="2"/>
        <v>204.54861111111111</v>
      </c>
      <c r="H37" s="20"/>
      <c r="I37" s="20">
        <f>5891/2</f>
        <v>2945.5</v>
      </c>
      <c r="J37" s="9"/>
      <c r="K37" s="16">
        <f t="shared" si="3"/>
        <v>9.0694279409268379</v>
      </c>
      <c r="L37" s="9"/>
      <c r="M37" s="20">
        <v>26714</v>
      </c>
      <c r="N37" s="9"/>
      <c r="O37" s="45">
        <v>21434</v>
      </c>
    </row>
    <row r="38" spans="1:15" ht="11.25" customHeight="1" x14ac:dyDescent="0.2">
      <c r="A38" s="9">
        <v>1987</v>
      </c>
      <c r="B38" s="9"/>
      <c r="C38" s="20">
        <v>16600</v>
      </c>
      <c r="D38" s="20"/>
      <c r="E38" s="20">
        <v>13300</v>
      </c>
      <c r="F38" s="20"/>
      <c r="G38" s="20">
        <f t="shared" si="2"/>
        <v>213.42105263157896</v>
      </c>
      <c r="H38" s="20"/>
      <c r="I38" s="20">
        <f>5677/2</f>
        <v>2838.5</v>
      </c>
      <c r="J38" s="9"/>
      <c r="K38" s="16">
        <f t="shared" si="3"/>
        <v>9.2309318301920023</v>
      </c>
      <c r="L38" s="9"/>
      <c r="M38" s="20">
        <v>26202</v>
      </c>
      <c r="N38" s="9"/>
      <c r="O38" s="45">
        <v>22759</v>
      </c>
    </row>
    <row r="39" spans="1:15" ht="11.25" customHeight="1" x14ac:dyDescent="0.2">
      <c r="A39" s="9">
        <v>1988</v>
      </c>
      <c r="B39" s="9"/>
      <c r="C39" s="20">
        <v>17100</v>
      </c>
      <c r="D39" s="20"/>
      <c r="E39" s="20">
        <v>15600</v>
      </c>
      <c r="F39" s="20"/>
      <c r="G39" s="20">
        <f t="shared" si="2"/>
        <v>210.25641025641025</v>
      </c>
      <c r="H39" s="20"/>
      <c r="I39" s="20">
        <f>6560/2</f>
        <v>3280</v>
      </c>
      <c r="J39" s="9"/>
      <c r="K39" s="16">
        <f t="shared" si="3"/>
        <v>9.0118902439024389</v>
      </c>
      <c r="L39" s="9"/>
      <c r="M39" s="20">
        <v>29559</v>
      </c>
      <c r="N39" s="9"/>
      <c r="O39" s="45">
        <v>22512</v>
      </c>
    </row>
    <row r="40" spans="1:15" ht="11.25" customHeight="1" x14ac:dyDescent="0.2">
      <c r="A40" s="9">
        <v>1989</v>
      </c>
      <c r="B40" s="9"/>
      <c r="C40" s="20">
        <v>15900</v>
      </c>
      <c r="D40" s="20"/>
      <c r="E40" s="20">
        <v>15500</v>
      </c>
      <c r="F40" s="20"/>
      <c r="G40" s="20">
        <f t="shared" si="2"/>
        <v>209.03225806451613</v>
      </c>
      <c r="H40" s="20"/>
      <c r="I40" s="20">
        <f>6480/2</f>
        <v>3240</v>
      </c>
      <c r="J40" s="9"/>
      <c r="K40" s="16">
        <f t="shared" si="3"/>
        <v>9.3929012345679013</v>
      </c>
      <c r="L40" s="9"/>
      <c r="M40" s="20">
        <v>30433</v>
      </c>
      <c r="N40" s="9"/>
      <c r="O40" s="45">
        <v>21465</v>
      </c>
    </row>
    <row r="41" spans="1:15" ht="8.25" customHeight="1" x14ac:dyDescent="0.2">
      <c r="A41" s="9"/>
      <c r="B41" s="9"/>
      <c r="C41" s="21"/>
      <c r="D41" s="21"/>
      <c r="E41" s="21"/>
      <c r="F41" s="21"/>
      <c r="G41" s="21"/>
      <c r="H41" s="21"/>
      <c r="I41" s="21"/>
      <c r="J41" s="9"/>
      <c r="K41" s="17"/>
      <c r="L41" s="9"/>
      <c r="M41" s="21"/>
      <c r="N41" s="9"/>
      <c r="O41" s="46"/>
    </row>
    <row r="42" spans="1:15" ht="11.25" customHeight="1" x14ac:dyDescent="0.2">
      <c r="A42" s="9">
        <v>1990</v>
      </c>
      <c r="B42" s="9"/>
      <c r="C42" s="20">
        <v>14300</v>
      </c>
      <c r="D42" s="20"/>
      <c r="E42" s="20">
        <v>12900</v>
      </c>
      <c r="F42" s="20"/>
      <c r="G42" s="20">
        <f>I42*1000/E42</f>
        <v>215.03875968992247</v>
      </c>
      <c r="H42" s="20"/>
      <c r="I42" s="20">
        <f>5548/2</f>
        <v>2774</v>
      </c>
      <c r="J42" s="9"/>
      <c r="K42" s="16">
        <f>M42/I42</f>
        <v>13.905912040374909</v>
      </c>
      <c r="L42" s="9"/>
      <c r="M42" s="20">
        <v>38575</v>
      </c>
      <c r="N42" s="9"/>
      <c r="O42" s="53">
        <v>21634</v>
      </c>
    </row>
    <row r="43" spans="1:15" ht="11.25" customHeight="1" x14ac:dyDescent="0.2">
      <c r="A43" s="9">
        <v>1991</v>
      </c>
      <c r="B43" s="9"/>
      <c r="C43" s="20">
        <v>12700</v>
      </c>
      <c r="D43" s="20"/>
      <c r="E43" s="20">
        <v>11950</v>
      </c>
      <c r="F43" s="20"/>
      <c r="G43" s="20">
        <f>I43*1000/E43</f>
        <v>239.163179916318</v>
      </c>
      <c r="H43" s="20"/>
      <c r="I43" s="20">
        <f>5716/2</f>
        <v>2858</v>
      </c>
      <c r="J43" s="9"/>
      <c r="K43" s="16">
        <f>M43/I43</f>
        <v>10.052834149755073</v>
      </c>
      <c r="L43" s="9"/>
      <c r="M43" s="20">
        <v>28731</v>
      </c>
      <c r="N43" s="9"/>
      <c r="O43" s="45">
        <v>21871</v>
      </c>
    </row>
    <row r="44" spans="1:15" ht="11.25" customHeight="1" x14ac:dyDescent="0.2">
      <c r="A44" s="9">
        <v>1992</v>
      </c>
      <c r="B44" s="9"/>
      <c r="C44" s="20">
        <v>12900</v>
      </c>
      <c r="D44" s="20"/>
      <c r="E44" s="20">
        <v>12200</v>
      </c>
      <c r="F44" s="20"/>
      <c r="G44" s="20">
        <v>235</v>
      </c>
      <c r="H44" s="20"/>
      <c r="I44" s="20">
        <v>2867</v>
      </c>
      <c r="J44" s="9"/>
      <c r="K44" s="16">
        <v>10.8</v>
      </c>
      <c r="L44" s="9"/>
      <c r="M44" s="20">
        <v>30964</v>
      </c>
      <c r="N44" s="9"/>
      <c r="O44" s="45">
        <v>23268</v>
      </c>
    </row>
    <row r="45" spans="1:15" ht="11.25" customHeight="1" x14ac:dyDescent="0.2">
      <c r="A45" s="9">
        <v>1993</v>
      </c>
      <c r="B45" s="9"/>
      <c r="C45" s="20">
        <v>10000</v>
      </c>
      <c r="D45" s="20"/>
      <c r="E45" s="20">
        <v>9500</v>
      </c>
      <c r="F45" s="20"/>
      <c r="G45" s="20">
        <v>300</v>
      </c>
      <c r="H45" s="20"/>
      <c r="I45" s="20">
        <v>2850</v>
      </c>
      <c r="J45" s="9"/>
      <c r="K45" s="16">
        <v>14.9</v>
      </c>
      <c r="L45" s="9"/>
      <c r="M45" s="20">
        <v>42465</v>
      </c>
      <c r="N45" s="9"/>
      <c r="O45" s="45">
        <v>24813</v>
      </c>
    </row>
    <row r="46" spans="1:15" ht="11.25" customHeight="1" x14ac:dyDescent="0.2">
      <c r="A46" s="9">
        <v>1994</v>
      </c>
      <c r="B46" s="9"/>
      <c r="C46" s="20">
        <v>9300</v>
      </c>
      <c r="D46" s="20"/>
      <c r="E46" s="20">
        <v>8800</v>
      </c>
      <c r="F46" s="20"/>
      <c r="G46" s="20">
        <v>320</v>
      </c>
      <c r="H46" s="20"/>
      <c r="I46" s="20">
        <v>2816</v>
      </c>
      <c r="J46" s="9"/>
      <c r="K46" s="16">
        <v>10.5</v>
      </c>
      <c r="L46" s="9"/>
      <c r="M46" s="20">
        <v>29568</v>
      </c>
      <c r="N46" s="9"/>
      <c r="O46" s="45">
        <v>24783</v>
      </c>
    </row>
    <row r="47" spans="1:15" ht="11.25" customHeight="1" x14ac:dyDescent="0.2">
      <c r="A47" s="9">
        <v>1995</v>
      </c>
      <c r="B47" s="9"/>
      <c r="C47" s="20">
        <v>8400</v>
      </c>
      <c r="D47" s="20"/>
      <c r="E47" s="20">
        <v>7900</v>
      </c>
      <c r="F47" s="20"/>
      <c r="G47" s="20">
        <v>255</v>
      </c>
      <c r="H47" s="20"/>
      <c r="I47" s="20">
        <v>2015</v>
      </c>
      <c r="J47" s="9"/>
      <c r="K47" s="16">
        <v>9</v>
      </c>
      <c r="L47" s="9"/>
      <c r="M47" s="20">
        <v>18135</v>
      </c>
      <c r="N47" s="9"/>
      <c r="O47" s="45">
        <v>22104</v>
      </c>
    </row>
    <row r="48" spans="1:15" ht="11.25" customHeight="1" x14ac:dyDescent="0.2">
      <c r="A48" s="9">
        <v>1996</v>
      </c>
      <c r="B48" s="9"/>
      <c r="C48" s="20">
        <v>8500</v>
      </c>
      <c r="D48" s="20"/>
      <c r="E48" s="20">
        <v>8100</v>
      </c>
      <c r="F48" s="20"/>
      <c r="G48" s="20">
        <v>295</v>
      </c>
      <c r="H48" s="20"/>
      <c r="I48" s="20">
        <v>2390</v>
      </c>
      <c r="J48" s="9"/>
      <c r="K48" s="16">
        <v>11.2</v>
      </c>
      <c r="L48" s="9"/>
      <c r="M48" s="20">
        <v>26768</v>
      </c>
      <c r="N48" s="9"/>
      <c r="O48" s="45">
        <v>22900</v>
      </c>
    </row>
    <row r="49" spans="1:15" ht="11.25" customHeight="1" x14ac:dyDescent="0.2">
      <c r="A49" s="9">
        <v>1997</v>
      </c>
      <c r="B49" s="9"/>
      <c r="C49" s="20">
        <v>7500</v>
      </c>
      <c r="D49" s="20"/>
      <c r="E49" s="20">
        <v>7400</v>
      </c>
      <c r="F49" s="20"/>
      <c r="G49" s="20">
        <v>370</v>
      </c>
      <c r="H49" s="20"/>
      <c r="I49" s="20">
        <v>2738</v>
      </c>
      <c r="J49" s="9"/>
      <c r="K49" s="16">
        <v>14.5</v>
      </c>
      <c r="L49" s="9"/>
      <c r="M49" s="20">
        <v>39701</v>
      </c>
      <c r="N49" s="9"/>
      <c r="O49" s="45">
        <v>25267</v>
      </c>
    </row>
    <row r="50" spans="1:15" ht="11.25" customHeight="1" x14ac:dyDescent="0.2">
      <c r="A50" s="9">
        <v>1998</v>
      </c>
      <c r="B50" s="9"/>
      <c r="C50" s="20">
        <v>8000</v>
      </c>
      <c r="D50" s="20"/>
      <c r="E50" s="20">
        <v>7900</v>
      </c>
      <c r="F50" s="20"/>
      <c r="G50" s="20">
        <v>270</v>
      </c>
      <c r="H50" s="20"/>
      <c r="I50" s="20">
        <v>2133</v>
      </c>
      <c r="J50" s="9"/>
      <c r="K50" s="16">
        <v>13</v>
      </c>
      <c r="L50" s="9"/>
      <c r="M50" s="20">
        <v>27729</v>
      </c>
      <c r="N50" s="9"/>
      <c r="O50" s="45">
        <v>23773</v>
      </c>
    </row>
    <row r="51" spans="1:15" ht="11.25" customHeight="1" x14ac:dyDescent="0.2">
      <c r="A51" s="9">
        <v>1999</v>
      </c>
      <c r="B51" s="9"/>
      <c r="C51" s="20">
        <v>8600</v>
      </c>
      <c r="D51" s="20"/>
      <c r="E51" s="20">
        <v>8500</v>
      </c>
      <c r="F51" s="20"/>
      <c r="G51" s="20">
        <v>245</v>
      </c>
      <c r="H51" s="20"/>
      <c r="I51" s="20">
        <v>2083</v>
      </c>
      <c r="J51" s="9"/>
      <c r="K51" s="16">
        <v>10</v>
      </c>
      <c r="L51" s="9"/>
      <c r="M51" s="20">
        <v>20830</v>
      </c>
      <c r="N51" s="9"/>
      <c r="O51" s="45">
        <v>21635</v>
      </c>
    </row>
    <row r="52" spans="1:15" ht="7.5" customHeight="1" x14ac:dyDescent="0.2">
      <c r="A52" s="9"/>
      <c r="B52" s="9"/>
      <c r="C52" s="20"/>
      <c r="D52" s="20"/>
      <c r="E52" s="20"/>
      <c r="F52" s="20"/>
      <c r="G52" s="20"/>
      <c r="H52" s="20"/>
      <c r="I52" s="20"/>
      <c r="J52" s="9"/>
      <c r="K52" s="16"/>
      <c r="L52" s="9"/>
      <c r="M52" s="20"/>
      <c r="N52" s="9"/>
      <c r="O52" s="45"/>
    </row>
    <row r="53" spans="1:15" ht="11.25" customHeight="1" x14ac:dyDescent="0.2">
      <c r="A53" s="9">
        <v>2000</v>
      </c>
      <c r="B53" s="9"/>
      <c r="C53" s="20">
        <v>8200</v>
      </c>
      <c r="D53" s="20"/>
      <c r="E53" s="20">
        <v>7900</v>
      </c>
      <c r="F53" s="20"/>
      <c r="G53" s="20">
        <v>240</v>
      </c>
      <c r="H53" s="20"/>
      <c r="I53" s="20">
        <v>1896</v>
      </c>
      <c r="J53" s="9"/>
      <c r="K53" s="16">
        <v>10.199999999999999</v>
      </c>
      <c r="L53" s="9"/>
      <c r="M53" s="20">
        <v>19339</v>
      </c>
      <c r="N53" s="9"/>
      <c r="O53" s="53">
        <v>25623</v>
      </c>
    </row>
    <row r="54" spans="1:15" ht="11.25" customHeight="1" x14ac:dyDescent="0.2">
      <c r="A54" s="10">
        <v>2001</v>
      </c>
      <c r="B54" s="10"/>
      <c r="C54" s="12">
        <v>7700</v>
      </c>
      <c r="D54" s="12"/>
      <c r="E54" s="12">
        <v>7500</v>
      </c>
      <c r="F54" s="12"/>
      <c r="G54" s="12">
        <v>310</v>
      </c>
      <c r="H54" s="12"/>
      <c r="I54" s="12">
        <v>2325</v>
      </c>
      <c r="J54" s="10"/>
      <c r="K54" s="18">
        <v>11.9</v>
      </c>
      <c r="L54" s="10"/>
      <c r="M54" s="12">
        <v>27668</v>
      </c>
      <c r="N54" s="10"/>
      <c r="O54" s="47">
        <v>25460</v>
      </c>
    </row>
    <row r="55" spans="1:15" ht="11.25" customHeight="1" x14ac:dyDescent="0.2">
      <c r="A55" s="10">
        <v>2002</v>
      </c>
      <c r="B55" s="10"/>
      <c r="C55" s="12">
        <v>8200</v>
      </c>
      <c r="D55" s="12"/>
      <c r="E55" s="12">
        <v>8000</v>
      </c>
      <c r="F55" s="12"/>
      <c r="G55" s="12">
        <v>320</v>
      </c>
      <c r="H55" s="12"/>
      <c r="I55" s="12">
        <v>2560</v>
      </c>
      <c r="J55" s="13"/>
      <c r="K55" s="18">
        <v>11.3</v>
      </c>
      <c r="L55" s="10"/>
      <c r="M55" s="12">
        <v>28928</v>
      </c>
      <c r="N55" s="10"/>
      <c r="O55" s="47">
        <v>24227</v>
      </c>
    </row>
    <row r="56" spans="1:15" ht="11.25" customHeight="1" x14ac:dyDescent="0.2">
      <c r="A56" s="10">
        <v>2003</v>
      </c>
      <c r="B56" s="10"/>
      <c r="C56" s="12">
        <v>7800</v>
      </c>
      <c r="D56" s="12"/>
      <c r="E56" s="12">
        <v>7600</v>
      </c>
      <c r="F56" s="12"/>
      <c r="G56" s="12">
        <v>320</v>
      </c>
      <c r="H56" s="12"/>
      <c r="I56" s="12">
        <v>2432</v>
      </c>
      <c r="J56" s="13"/>
      <c r="K56" s="18">
        <v>10</v>
      </c>
      <c r="L56" s="10"/>
      <c r="M56" s="12">
        <v>24320</v>
      </c>
      <c r="N56" s="10"/>
      <c r="O56" s="46">
        <v>22364</v>
      </c>
    </row>
    <row r="57" spans="1:15" ht="11.25" customHeight="1" x14ac:dyDescent="0.2">
      <c r="A57" s="10">
        <v>2004</v>
      </c>
      <c r="B57" s="10"/>
      <c r="C57" s="12">
        <v>7900</v>
      </c>
      <c r="D57" s="12"/>
      <c r="E57" s="12">
        <v>7600</v>
      </c>
      <c r="F57" s="12"/>
      <c r="G57" s="12">
        <v>370</v>
      </c>
      <c r="H57" s="12"/>
      <c r="I57" s="12">
        <v>2812</v>
      </c>
      <c r="J57" s="13"/>
      <c r="K57" s="18">
        <v>11</v>
      </c>
      <c r="L57" s="10"/>
      <c r="M57" s="12">
        <v>30932</v>
      </c>
      <c r="N57" s="10"/>
      <c r="O57" s="46">
        <v>24973</v>
      </c>
    </row>
    <row r="58" spans="1:15" ht="11.25" customHeight="1" x14ac:dyDescent="0.2">
      <c r="A58" s="10">
        <v>2005</v>
      </c>
      <c r="B58" s="10"/>
      <c r="C58" s="12">
        <v>7900</v>
      </c>
      <c r="D58" s="12"/>
      <c r="E58" s="12">
        <v>7800</v>
      </c>
      <c r="F58" s="12"/>
      <c r="G58" s="12">
        <v>340</v>
      </c>
      <c r="H58" s="12"/>
      <c r="I58" s="12">
        <v>2652</v>
      </c>
      <c r="J58" s="13"/>
      <c r="K58" s="18">
        <v>11.8</v>
      </c>
      <c r="L58" s="10"/>
      <c r="M58" s="12">
        <v>31294</v>
      </c>
      <c r="N58" s="10"/>
      <c r="O58" s="46">
        <v>24275</v>
      </c>
    </row>
    <row r="59" spans="1:15" ht="11.25" customHeight="1" x14ac:dyDescent="0.2">
      <c r="A59" s="10">
        <v>2006</v>
      </c>
      <c r="B59" s="10"/>
      <c r="C59" s="12">
        <v>7800</v>
      </c>
      <c r="D59" s="12"/>
      <c r="E59" s="12">
        <v>6200</v>
      </c>
      <c r="F59" s="12"/>
      <c r="G59" s="12">
        <v>330</v>
      </c>
      <c r="H59" s="12"/>
      <c r="I59" s="12">
        <v>2046</v>
      </c>
      <c r="J59" s="13"/>
      <c r="K59" s="18">
        <v>15</v>
      </c>
      <c r="L59" s="10"/>
      <c r="M59" s="12">
        <v>30690</v>
      </c>
      <c r="N59" s="10"/>
      <c r="O59" s="46">
        <v>23411</v>
      </c>
    </row>
    <row r="60" spans="1:15" ht="11.25" customHeight="1" x14ac:dyDescent="0.2">
      <c r="A60" s="10">
        <v>2007</v>
      </c>
      <c r="B60" s="10"/>
      <c r="C60" s="12">
        <v>9900</v>
      </c>
      <c r="D60" s="12"/>
      <c r="E60" s="12">
        <v>9500</v>
      </c>
      <c r="F60" s="12"/>
      <c r="G60" s="12">
        <v>330</v>
      </c>
      <c r="H60" s="12"/>
      <c r="I60" s="12">
        <v>3135</v>
      </c>
      <c r="J60" s="13"/>
      <c r="K60" s="18">
        <v>19.3</v>
      </c>
      <c r="L60" s="10"/>
      <c r="M60" s="12">
        <v>60506</v>
      </c>
      <c r="N60" s="10"/>
      <c r="O60" s="48">
        <v>23886</v>
      </c>
    </row>
    <row r="61" spans="1:15" ht="11.25" customHeight="1" x14ac:dyDescent="0.2">
      <c r="A61" s="10">
        <v>2008</v>
      </c>
      <c r="B61" s="10"/>
      <c r="C61" s="12">
        <v>10400</v>
      </c>
      <c r="D61" s="12"/>
      <c r="E61" s="12">
        <v>9190</v>
      </c>
      <c r="F61" s="12"/>
      <c r="G61" s="12">
        <v>350</v>
      </c>
      <c r="H61" s="12"/>
      <c r="I61" s="12">
        <v>3217</v>
      </c>
      <c r="J61" s="13"/>
      <c r="K61" s="18">
        <v>13.5</v>
      </c>
      <c r="L61" s="10"/>
      <c r="M61" s="12">
        <v>43430</v>
      </c>
      <c r="N61" s="10"/>
      <c r="O61" s="48">
        <v>24516</v>
      </c>
    </row>
    <row r="62" spans="1:15" ht="11.25" customHeight="1" x14ac:dyDescent="0.2">
      <c r="A62" s="10">
        <v>2009</v>
      </c>
      <c r="B62" s="10"/>
      <c r="C62" s="12">
        <v>10100</v>
      </c>
      <c r="D62" s="12"/>
      <c r="E62" s="12">
        <v>9500</v>
      </c>
      <c r="F62" s="12"/>
      <c r="G62" s="12">
        <v>385</v>
      </c>
      <c r="H62" s="12"/>
      <c r="I62" s="12">
        <v>3658</v>
      </c>
      <c r="J62" s="13"/>
      <c r="K62" s="18">
        <v>16.5</v>
      </c>
      <c r="L62" s="10"/>
      <c r="M62" s="12">
        <v>60357</v>
      </c>
      <c r="N62" s="10"/>
      <c r="O62" s="48">
        <v>22467</v>
      </c>
    </row>
    <row r="63" spans="1:15" ht="11.25" customHeight="1" x14ac:dyDescent="0.2">
      <c r="A63" s="10">
        <v>2010</v>
      </c>
      <c r="B63" s="10"/>
      <c r="C63" s="12">
        <v>10500</v>
      </c>
      <c r="D63" s="12"/>
      <c r="E63" s="12">
        <v>9700</v>
      </c>
      <c r="F63" s="12"/>
      <c r="G63" s="12">
        <v>300</v>
      </c>
      <c r="H63" s="12"/>
      <c r="I63" s="12">
        <v>2910</v>
      </c>
      <c r="J63" s="13"/>
      <c r="K63" s="18">
        <v>24.1</v>
      </c>
      <c r="L63" s="10"/>
      <c r="M63" s="12">
        <v>70131</v>
      </c>
      <c r="N63" s="10"/>
      <c r="O63" s="51">
        <v>22797</v>
      </c>
    </row>
    <row r="64" spans="1:15" ht="11.25" customHeight="1" x14ac:dyDescent="0.2">
      <c r="A64" s="10">
        <v>2011</v>
      </c>
      <c r="B64" s="10"/>
      <c r="C64" s="38">
        <v>8800</v>
      </c>
      <c r="D64" s="12"/>
      <c r="E64" s="38">
        <v>8100</v>
      </c>
      <c r="F64" s="12"/>
      <c r="G64" s="38">
        <v>340</v>
      </c>
      <c r="H64" s="12"/>
      <c r="I64" s="38">
        <v>2754</v>
      </c>
      <c r="J64" s="13"/>
      <c r="K64" s="39">
        <v>23.6</v>
      </c>
      <c r="L64" s="10"/>
      <c r="M64" s="38">
        <v>64994</v>
      </c>
      <c r="N64" s="10"/>
      <c r="O64" s="51">
        <v>21159</v>
      </c>
    </row>
    <row r="65" spans="1:15" ht="11.25" customHeight="1" x14ac:dyDescent="0.2">
      <c r="A65" s="10">
        <v>2012</v>
      </c>
      <c r="B65" s="10"/>
      <c r="C65" s="38">
        <v>9900</v>
      </c>
      <c r="D65" s="12"/>
      <c r="E65" s="38">
        <v>9200</v>
      </c>
      <c r="F65" s="12"/>
      <c r="G65" s="38">
        <v>340</v>
      </c>
      <c r="H65" s="12"/>
      <c r="I65" s="38">
        <v>3128</v>
      </c>
      <c r="J65" s="13"/>
      <c r="K65" s="39">
        <v>16.3</v>
      </c>
      <c r="L65" s="10"/>
      <c r="M65" s="38">
        <v>50986</v>
      </c>
      <c r="N65" s="10"/>
      <c r="O65" s="51">
        <v>19750</v>
      </c>
    </row>
    <row r="66" spans="1:15" ht="11.25" customHeight="1" x14ac:dyDescent="0.2">
      <c r="A66" s="10">
        <v>2013</v>
      </c>
      <c r="B66" s="10"/>
      <c r="C66" s="38">
        <v>8900</v>
      </c>
      <c r="D66" s="12"/>
      <c r="E66" s="38">
        <v>8300</v>
      </c>
      <c r="F66" s="12"/>
      <c r="G66" s="38">
        <v>330</v>
      </c>
      <c r="H66" s="12"/>
      <c r="I66" s="38">
        <v>2739</v>
      </c>
      <c r="J66" s="13"/>
      <c r="K66" s="39">
        <v>22.7</v>
      </c>
      <c r="L66" s="10"/>
      <c r="M66" s="38">
        <v>62175</v>
      </c>
      <c r="N66" s="10"/>
      <c r="O66" s="51">
        <v>21750</v>
      </c>
    </row>
    <row r="67" spans="1:15" x14ac:dyDescent="0.2">
      <c r="A67" s="10">
        <v>2014</v>
      </c>
      <c r="C67" s="38">
        <v>9500</v>
      </c>
      <c r="E67" s="38">
        <v>8800</v>
      </c>
      <c r="G67" s="38">
        <v>340</v>
      </c>
      <c r="I67" s="38">
        <v>2992</v>
      </c>
      <c r="K67" s="39">
        <v>16.7</v>
      </c>
      <c r="M67" s="38">
        <v>49966</v>
      </c>
      <c r="O67" s="51">
        <v>22359</v>
      </c>
    </row>
    <row r="68" spans="1:15" ht="6.75" customHeight="1" x14ac:dyDescent="0.2">
      <c r="A68" s="10"/>
      <c r="B68" s="10"/>
      <c r="C68" s="12"/>
      <c r="D68" s="12"/>
      <c r="E68" s="12"/>
      <c r="F68" s="12"/>
      <c r="G68" s="12"/>
      <c r="H68" s="12"/>
      <c r="I68" s="12"/>
      <c r="J68" s="13"/>
      <c r="K68" s="18"/>
      <c r="L68" s="10"/>
      <c r="M68" s="12"/>
      <c r="N68" s="10"/>
      <c r="O68" s="52"/>
    </row>
    <row r="69" spans="1:15" ht="6.75" customHeight="1" x14ac:dyDescent="0.2">
      <c r="A69" s="10"/>
      <c r="B69" s="10"/>
      <c r="C69" s="12"/>
      <c r="D69" s="12"/>
      <c r="E69" s="12"/>
      <c r="F69" s="12"/>
      <c r="G69" s="12"/>
      <c r="H69" s="12"/>
      <c r="I69" s="12"/>
      <c r="J69" s="13"/>
      <c r="K69" s="18"/>
      <c r="L69" s="10"/>
      <c r="M69" s="12"/>
      <c r="N69" s="10"/>
      <c r="O69" s="49"/>
    </row>
    <row r="71" spans="1:15" ht="3.95" customHeight="1" x14ac:dyDescent="0.2">
      <c r="A71" s="11"/>
      <c r="B71" s="11"/>
      <c r="C71" s="14"/>
      <c r="D71" s="14"/>
      <c r="E71" s="14"/>
      <c r="F71" s="14"/>
      <c r="G71" s="14"/>
      <c r="H71" s="14"/>
      <c r="I71" s="14"/>
      <c r="J71" s="15"/>
      <c r="K71" s="19"/>
      <c r="L71" s="11"/>
      <c r="M71" s="14"/>
      <c r="N71" s="10"/>
      <c r="O71" s="49"/>
    </row>
    <row r="72" spans="1:15" x14ac:dyDescent="0.2">
      <c r="A72" s="22" t="s">
        <v>10</v>
      </c>
      <c r="B72" s="4"/>
      <c r="C72" s="5"/>
      <c r="D72" s="5"/>
      <c r="E72" s="5"/>
      <c r="F72" s="4"/>
      <c r="G72" s="6"/>
      <c r="H72" s="4"/>
      <c r="I72" s="4"/>
      <c r="J72" s="4"/>
      <c r="K72" s="7"/>
      <c r="L72" s="4"/>
      <c r="M72" s="5"/>
      <c r="N72" s="4"/>
      <c r="O72" s="50"/>
    </row>
    <row r="73" spans="1:15" ht="12.75" customHeight="1" x14ac:dyDescent="0.2">
      <c r="A73" s="22" t="s">
        <v>12</v>
      </c>
      <c r="B73" s="4"/>
      <c r="C73" s="5"/>
      <c r="D73" s="5"/>
      <c r="E73" s="5"/>
      <c r="F73" s="4"/>
      <c r="G73" s="6"/>
      <c r="H73" s="4"/>
      <c r="I73" s="4"/>
      <c r="J73" s="4"/>
      <c r="K73" s="7"/>
      <c r="L73" s="4"/>
      <c r="M73" s="5"/>
      <c r="N73" s="4"/>
      <c r="O73" s="50"/>
    </row>
    <row r="74" spans="1:15" ht="12.75" customHeight="1" x14ac:dyDescent="0.2">
      <c r="A74" s="22" t="s">
        <v>13</v>
      </c>
      <c r="B74" s="4"/>
      <c r="C74" s="5"/>
      <c r="D74" s="5"/>
      <c r="E74" s="5"/>
      <c r="F74" s="4"/>
      <c r="G74" s="6"/>
      <c r="H74" s="4"/>
      <c r="I74" s="4"/>
      <c r="J74" s="4"/>
      <c r="K74" s="7"/>
      <c r="L74" s="4"/>
      <c r="M74" s="5"/>
      <c r="N74" s="4"/>
      <c r="O74" s="50"/>
    </row>
    <row r="75" spans="1:15" ht="12.75" customHeight="1" x14ac:dyDescent="0.2">
      <c r="A75" s="22" t="s">
        <v>11</v>
      </c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50"/>
    </row>
    <row r="76" spans="1:15" ht="24" customHeight="1" x14ac:dyDescent="0.2">
      <c r="A76" s="23" t="s">
        <v>15</v>
      </c>
      <c r="B76" s="4"/>
      <c r="C76" s="5"/>
      <c r="D76" s="5"/>
      <c r="E76" s="5"/>
      <c r="F76" s="4"/>
      <c r="G76" s="6"/>
      <c r="H76" s="4"/>
      <c r="I76" s="4"/>
      <c r="J76" s="4"/>
      <c r="K76" s="7"/>
      <c r="L76" s="4"/>
      <c r="M76" s="5"/>
      <c r="N76" s="4"/>
      <c r="O76" s="50"/>
    </row>
    <row r="77" spans="1:15" x14ac:dyDescent="0.2">
      <c r="A77" s="22"/>
      <c r="C77" s="1"/>
      <c r="D77" s="1"/>
      <c r="E77" s="1"/>
      <c r="G77" s="2"/>
      <c r="K77" s="3"/>
      <c r="M77" s="1"/>
    </row>
    <row r="78" spans="1:15" x14ac:dyDescent="0.2">
      <c r="C78" s="1"/>
      <c r="D78" s="1"/>
      <c r="E78" s="1"/>
      <c r="G78" s="2"/>
      <c r="K78" s="3"/>
      <c r="M78" s="1"/>
    </row>
    <row r="79" spans="1:15" x14ac:dyDescent="0.2">
      <c r="C79" s="1"/>
      <c r="D79" s="1"/>
      <c r="E79" s="1"/>
      <c r="G79" s="2"/>
      <c r="K79" s="3"/>
      <c r="M79" s="1"/>
    </row>
    <row r="80" spans="1:15" x14ac:dyDescent="0.2">
      <c r="C80" s="1"/>
      <c r="D80" s="1"/>
      <c r="E80" s="1"/>
      <c r="G80" s="2"/>
      <c r="K80" s="3"/>
      <c r="M80" s="1"/>
    </row>
    <row r="81" spans="7:13" x14ac:dyDescent="0.2">
      <c r="G81" s="2"/>
      <c r="K81" s="3"/>
      <c r="M81" s="1"/>
    </row>
    <row r="82" spans="7:13" x14ac:dyDescent="0.2">
      <c r="G82" s="2"/>
      <c r="K82" s="3"/>
      <c r="M82" s="1"/>
    </row>
    <row r="83" spans="7:13" x14ac:dyDescent="0.2">
      <c r="G83" s="2"/>
      <c r="K83" s="3"/>
      <c r="M83" s="1"/>
    </row>
    <row r="84" spans="7:13" x14ac:dyDescent="0.2">
      <c r="G84" s="2"/>
      <c r="K84" s="3"/>
      <c r="M84" s="1"/>
    </row>
    <row r="85" spans="7:13" x14ac:dyDescent="0.2">
      <c r="G85" s="2"/>
      <c r="K85" s="3"/>
      <c r="M85" s="1"/>
    </row>
    <row r="86" spans="7:13" x14ac:dyDescent="0.2">
      <c r="G86" s="2"/>
      <c r="K86" s="3"/>
      <c r="M86" s="1"/>
    </row>
  </sheetData>
  <phoneticPr fontId="5" type="noConversion"/>
  <pageMargins left="0.67" right="0.5" top="0.5" bottom="0.5699999999999999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TABLE10</vt:lpstr>
    </vt:vector>
  </TitlesOfParts>
  <Manager>Brenda Toland</Manager>
  <Company>USDA/ERS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U.S. Cabbage Statistics, 1960-2010</dc:title>
  <dc:subject>agricultural economics</dc:subject>
  <dc:creator>Brenda Toland &amp; Gary Lucier</dc:creator>
  <cp:keywords>Florida, fresh cabbage, area, yield, production, value, 1960-2010</cp:keywords>
  <dc:description>Updated, March 3, 2011.</dc:description>
  <cp:lastModifiedBy>fredy.ballen</cp:lastModifiedBy>
  <cp:lastPrinted>2011-03-03T18:11:38Z</cp:lastPrinted>
  <dcterms:created xsi:type="dcterms:W3CDTF">2009-12-03T18:50:21Z</dcterms:created>
  <dcterms:modified xsi:type="dcterms:W3CDTF">2015-06-26T17:37:37Z</dcterms:modified>
</cp:coreProperties>
</file>