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10" windowHeight="7485"/>
  </bookViews>
  <sheets>
    <sheet name="tabc20" sheetId="1" r:id="rId1"/>
  </sheets>
  <definedNames>
    <definedName name="CHART">#REF!</definedName>
    <definedName name="_xlnm.Print_Area">#REF!</definedName>
    <definedName name="Print_Area_MI" localSheetId="0">tabc20!$A$1:$F$50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F40" i="1" l="1"/>
  <c r="F39" i="1"/>
  <c r="F38" i="1"/>
  <c r="F37" i="1"/>
  <c r="F43" i="1"/>
  <c r="F44" i="1"/>
  <c r="C44" i="1"/>
  <c r="C43" i="1"/>
  <c r="D44" i="1"/>
  <c r="D43" i="1"/>
  <c r="B44" i="1"/>
  <c r="B43" i="1"/>
  <c r="D42" i="1" l="1"/>
  <c r="C42" i="1"/>
  <c r="F42" i="1" s="1"/>
  <c r="B42" i="1"/>
  <c r="D40" i="1"/>
  <c r="C40" i="1"/>
  <c r="B40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8" i="1"/>
  <c r="D18" i="1"/>
  <c r="C18" i="1"/>
  <c r="B18" i="1"/>
</calcChain>
</file>

<file path=xl/sharedStrings.xml><?xml version="1.0" encoding="utf-8"?>
<sst xmlns="http://schemas.openxmlformats.org/spreadsheetml/2006/main" count="54" uniqueCount="50">
  <si>
    <t>Season 1/</t>
  </si>
  <si>
    <t>Florida</t>
  </si>
  <si>
    <t>California</t>
  </si>
  <si>
    <t>Texas</t>
  </si>
  <si>
    <t>Arizona</t>
  </si>
  <si>
    <t>United States 2/</t>
  </si>
  <si>
    <t>-- 1,000 short tons --</t>
  </si>
  <si>
    <t>1980/81</t>
  </si>
  <si>
    <t>1981/82</t>
  </si>
  <si>
    <t>1982/83</t>
  </si>
  <si>
    <t>1983/84</t>
  </si>
  <si>
    <t>1984/85</t>
  </si>
  <si>
    <t xml:space="preserve">                    3/</t>
  </si>
  <si>
    <t>1985/86</t>
  </si>
  <si>
    <t>1986/87</t>
  </si>
  <si>
    <t xml:space="preserve">1987/88 </t>
  </si>
  <si>
    <t xml:space="preserve">1988/89 </t>
  </si>
  <si>
    <t xml:space="preserve">1989/90 </t>
  </si>
  <si>
    <t xml:space="preserve">1990/91 </t>
  </si>
  <si>
    <t xml:space="preserve">                    4/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</si>
  <si>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</si>
  <si>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</si>
  <si>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</si>
  <si>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</si>
  <si>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</si>
  <si>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</si>
  <si>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</si>
  <si>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</si>
  <si>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</si>
  <si>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</si>
  <si>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</si>
  <si>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</si>
  <si>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</si>
  <si>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</si>
  <si>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</si>
  <si>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</si>
  <si>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</si>
  <si>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</si>
  <si>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 xml:space="preserve">    na</t>
  </si>
  <si>
    <t>2010/11</t>
  </si>
  <si>
    <t>2011/12</t>
  </si>
  <si>
    <t>2012/13</t>
  </si>
  <si>
    <t>na = not available.</t>
  </si>
  <si>
    <t>no commercial supplies were harvested.</t>
  </si>
  <si>
    <r>
      <t xml:space="preserve">Sources: USDA, National Agricultural Statistics Service, </t>
    </r>
    <r>
      <rPr>
        <i/>
        <sz val="7"/>
        <rFont val="Helvetica"/>
        <family val="2"/>
      </rPr>
      <t>Citrus Fruits Summary,</t>
    </r>
    <r>
      <rPr>
        <sz val="7"/>
        <rFont val="Helvetica"/>
        <family val="2"/>
      </rPr>
      <t xml:space="preserve"> various issues; and USDA, Economic Research Service.</t>
    </r>
  </si>
  <si>
    <t>2013/14</t>
  </si>
  <si>
    <t xml:space="preserve">1/ Season begins in November for Arizona and California, and in October for Florida and Texas. 2/ Some totals may not add due to rounding.  </t>
  </si>
  <si>
    <t xml:space="preserve">3/ Due to the severe freeze of December 1983, no commercial supplies were harvested. 4/ Due to the severe freeze of December 1989, </t>
  </si>
  <si>
    <t>1999/00</t>
  </si>
  <si>
    <t>Table C-20--Oranges: Production by State, 1980/81 to 2013/14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</si>
</sst>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____________)"/>
    <numFmt numFmtId="166" formatCode="#,##0_______________)"/>
  </numFmts>
  <fonts count="8">
    <font>
      <sz val="9"/>
      <name val="Arial MT"/>
    </font>
    <font>
      <sz val="8"/>
      <name val="Helvetica"/>
      <family val="2"/>
    </font>
    <font>
      <i/>
      <sz val="8"/>
      <name val="Helvetica"/>
      <family val="2"/>
    </font>
    <font>
      <sz val="7"/>
      <name val="Helvetica"/>
      <family val="2"/>
    </font>
    <font>
      <sz val="7.2"/>
      <name val="Helvetica"/>
      <family val="2"/>
    </font>
    <font>
      <i/>
      <sz val="7"/>
      <name val="Helvetica"/>
      <family val="2"/>
    </font>
    <font>
      <sz val="10"/>
      <name val="Arial"/>
      <family val="2"/>
    </font>
    <font>
      <sz val="12"/>
      <name val="Arial M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1" fillId="0" borderId="1" xfId="0" quotePrefix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/>
    <xf numFmtId="0" fontId="2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165" fontId="1" fillId="0" borderId="0" xfId="0" applyNumberFormat="1" applyFont="1" applyProtection="1"/>
    <xf numFmtId="166" fontId="1" fillId="0" borderId="0" xfId="0" applyNumberFormat="1" applyFont="1" applyProtection="1"/>
    <xf numFmtId="166" fontId="1" fillId="0" borderId="0" xfId="0" quotePrefix="1" applyNumberFormat="1" applyFont="1" applyAlignment="1" applyProtection="1">
      <alignment horizontal="left"/>
    </xf>
    <xf numFmtId="165" fontId="1" fillId="0" borderId="0" xfId="0" applyNumberFormat="1" applyFont="1" applyBorder="1" applyProtection="1"/>
    <xf numFmtId="166" fontId="1" fillId="0" borderId="0" xfId="0" applyNumberFormat="1" applyFont="1" applyBorder="1" applyProtection="1"/>
    <xf numFmtId="0" fontId="1" fillId="0" borderId="0" xfId="0" quotePrefix="1" applyFont="1" applyBorder="1" applyAlignment="1">
      <alignment horizontal="left"/>
    </xf>
    <xf numFmtId="165" fontId="0" fillId="0" borderId="0" xfId="0" applyNumberFormat="1"/>
    <xf numFmtId="166" fontId="1" fillId="0" borderId="0" xfId="0" quotePrefix="1" applyNumberFormat="1" applyFont="1" applyBorder="1" applyAlignment="1" applyProtection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Protection="1"/>
    <xf numFmtId="166" fontId="1" fillId="0" borderId="2" xfId="0" applyNumberFormat="1" applyFont="1" applyBorder="1" applyProtection="1"/>
    <xf numFmtId="166" fontId="1" fillId="0" borderId="2" xfId="0" quotePrefix="1" applyNumberFormat="1" applyFont="1" applyBorder="1" applyAlignment="1" applyProtection="1">
      <alignment horizontal="center"/>
    </xf>
    <xf numFmtId="0" fontId="3" fillId="0" borderId="0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49"/>
  <sheetViews>
    <sheetView showGridLines="0" tabSelected="1" zoomScale="150" zoomScaleNormal="150" workbookViewId="0">
      <selection activeCell="E17" sqref="E17"/>
    </sheetView>
  </sheetViews>
  <sheetFormatPr defaultColWidth="9.7109375" defaultRowHeight="12"/>
  <cols>
    <col min="1" max="1" width="10.85546875" customWidth="1"/>
    <col min="2" max="6" width="18.140625" customWidth="1"/>
    <col min="7" max="7" width="12" bestFit="1" customWidth="1"/>
  </cols>
  <sheetData>
    <row r="1" spans="1:6">
      <c r="A1" s="1" t="s">
        <v>49</v>
      </c>
      <c r="B1" s="2"/>
      <c r="C1" s="2"/>
      <c r="D1" s="2"/>
      <c r="E1" s="2"/>
      <c r="F1" s="2"/>
    </row>
    <row r="2" spans="1:6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spans="1:6" ht="3.95" customHeight="1">
      <c r="A3" s="6"/>
      <c r="B3" s="7"/>
      <c r="C3" s="7"/>
      <c r="D3" s="7"/>
      <c r="E3" s="7"/>
      <c r="F3" s="8"/>
    </row>
    <row r="4" spans="1:6">
      <c r="A4" s="9"/>
      <c r="B4" s="10" t="s">
        <v>6</v>
      </c>
      <c r="C4" s="11"/>
      <c r="D4" s="11"/>
      <c r="E4" s="11"/>
      <c r="F4" s="11"/>
    </row>
    <row r="5" spans="1:6" ht="3" customHeight="1">
      <c r="A5" s="9"/>
      <c r="B5" s="9"/>
      <c r="C5" s="9"/>
      <c r="D5" s="9"/>
      <c r="E5" s="9"/>
      <c r="F5" s="9"/>
    </row>
    <row r="6" spans="1:6" ht="10.5" customHeight="1">
      <c r="A6" s="12" t="s">
        <v>7</v>
      </c>
      <c r="B6" s="13">
        <v>7758</v>
      </c>
      <c r="C6" s="13">
        <v>2446.875</v>
      </c>
      <c r="D6" s="14">
        <v>184.02500000000001</v>
      </c>
      <c r="E6" s="14">
        <v>97.5</v>
      </c>
      <c r="F6" s="13">
        <v>10487</v>
      </c>
    </row>
    <row r="7" spans="1:6" ht="10.5" customHeight="1">
      <c r="A7" s="12" t="s">
        <v>8</v>
      </c>
      <c r="B7" s="13">
        <v>5661</v>
      </c>
      <c r="C7" s="13">
        <v>1572</v>
      </c>
      <c r="D7" s="14">
        <v>252.45</v>
      </c>
      <c r="E7" s="14">
        <v>115</v>
      </c>
      <c r="F7" s="13">
        <v>7600.45</v>
      </c>
    </row>
    <row r="8" spans="1:6" ht="10.5" customHeight="1">
      <c r="A8" s="12" t="s">
        <v>9</v>
      </c>
      <c r="B8" s="13">
        <v>6282</v>
      </c>
      <c r="C8" s="13">
        <v>2853.75</v>
      </c>
      <c r="D8" s="14">
        <v>241.4</v>
      </c>
      <c r="E8" s="14">
        <v>142</v>
      </c>
      <c r="F8" s="13">
        <v>9519.15</v>
      </c>
    </row>
    <row r="9" spans="1:6" ht="10.5" customHeight="1">
      <c r="A9" s="12" t="s">
        <v>10</v>
      </c>
      <c r="B9" s="13">
        <v>5252</v>
      </c>
      <c r="C9" s="13">
        <v>1819</v>
      </c>
      <c r="D9" s="14">
        <v>107</v>
      </c>
      <c r="E9" s="14">
        <v>65</v>
      </c>
      <c r="F9" s="13">
        <v>7243</v>
      </c>
    </row>
    <row r="10" spans="1:6" ht="10.5" customHeight="1">
      <c r="A10" s="12" t="s">
        <v>11</v>
      </c>
      <c r="B10" s="13">
        <v>4675.5</v>
      </c>
      <c r="C10" s="13">
        <v>1966</v>
      </c>
      <c r="D10" s="15" t="s">
        <v>12</v>
      </c>
      <c r="E10" s="14">
        <v>77</v>
      </c>
      <c r="F10" s="13">
        <v>6718.5</v>
      </c>
    </row>
    <row r="11" spans="1:6" ht="10.5" customHeight="1">
      <c r="A11" s="12" t="s">
        <v>13</v>
      </c>
      <c r="B11" s="13">
        <v>5364</v>
      </c>
      <c r="C11" s="13">
        <v>2022</v>
      </c>
      <c r="D11" s="14">
        <v>14</v>
      </c>
      <c r="E11" s="14">
        <v>76</v>
      </c>
      <c r="F11" s="13">
        <v>7476</v>
      </c>
    </row>
    <row r="12" spans="1:6" ht="3" customHeight="1">
      <c r="A12" s="12"/>
      <c r="B12" s="13"/>
      <c r="C12" s="13"/>
      <c r="D12" s="14"/>
      <c r="E12" s="14"/>
      <c r="F12" s="13"/>
    </row>
    <row r="13" spans="1:6" ht="10.5" customHeight="1">
      <c r="A13" s="12" t="s">
        <v>14</v>
      </c>
      <c r="B13" s="13">
        <v>5387</v>
      </c>
      <c r="C13" s="13">
        <v>2172</v>
      </c>
      <c r="D13" s="14">
        <v>37</v>
      </c>
      <c r="E13" s="14">
        <v>101</v>
      </c>
      <c r="F13" s="13">
        <v>7697</v>
      </c>
    </row>
    <row r="14" spans="1:6" ht="10.5" customHeight="1">
      <c r="A14" s="12" t="s">
        <v>15</v>
      </c>
      <c r="B14" s="13">
        <v>6210</v>
      </c>
      <c r="C14" s="13">
        <v>2212</v>
      </c>
      <c r="D14" s="14">
        <v>60.774999999999999</v>
      </c>
      <c r="E14" s="14">
        <v>67.875</v>
      </c>
      <c r="F14" s="13">
        <v>8550.65</v>
      </c>
    </row>
    <row r="15" spans="1:6" ht="10.5" customHeight="1">
      <c r="A15" s="12" t="s">
        <v>16</v>
      </c>
      <c r="B15" s="13">
        <v>6597</v>
      </c>
      <c r="C15" s="13">
        <v>2209</v>
      </c>
      <c r="D15" s="14">
        <v>79</v>
      </c>
      <c r="E15" s="14">
        <v>64</v>
      </c>
      <c r="F15" s="13">
        <v>8949</v>
      </c>
    </row>
    <row r="16" spans="1:6" ht="10.5" customHeight="1">
      <c r="A16" s="12" t="s">
        <v>17</v>
      </c>
      <c r="B16" s="13">
        <v>4958</v>
      </c>
      <c r="C16" s="13">
        <v>2677</v>
      </c>
      <c r="D16" s="14">
        <v>51</v>
      </c>
      <c r="E16" s="14">
        <v>59</v>
      </c>
      <c r="F16" s="13">
        <v>7745</v>
      </c>
    </row>
    <row r="17" spans="1:6" ht="10.5" customHeight="1">
      <c r="A17" s="12" t="s">
        <v>18</v>
      </c>
      <c r="B17" s="13">
        <v>6822</v>
      </c>
      <c r="C17" s="13">
        <v>961</v>
      </c>
      <c r="D17" s="15" t="s">
        <v>19</v>
      </c>
      <c r="E17" s="14">
        <v>65</v>
      </c>
      <c r="F17" s="13">
        <v>7848</v>
      </c>
    </row>
    <row r="18" spans="1:6" ht="10.5" customHeight="1">
      <c r="A18" s="12" t="s">
        <v>20</v>
      </c>
      <c r="B18" s="13">
        <f>139800*90/2000</f>
        <v>6291</v>
      </c>
      <c r="C18" s="13">
        <f>67400*75/2000</f>
        <v>2527.5</v>
      </c>
      <c r="D18" s="14">
        <f>30*85/2000</f>
        <v>1.2749999999999999</v>
      </c>
      <c r="E18" s="14">
        <f>2380*75/2000</f>
        <v>89.25</v>
      </c>
      <c r="F18" s="13">
        <v>8909.0249999999996</v>
      </c>
    </row>
    <row r="19" spans="1:6" ht="3" customHeight="1">
      <c r="A19" s="12"/>
      <c r="B19" s="13"/>
      <c r="C19" s="13"/>
      <c r="D19" s="14"/>
      <c r="E19" s="14"/>
      <c r="F19" s="13"/>
    </row>
    <row r="20" spans="1:6" ht="10.5" customHeight="1">
      <c r="A20" s="12" t="s">
        <v>21</v>
      </c>
      <c r="B20" s="13">
        <f>186600*90/2000</f>
        <v>8397</v>
      </c>
      <c r="C20" s="13">
        <f>66800*75/2000</f>
        <v>2505</v>
      </c>
      <c r="D20" s="14">
        <f>510*85/2000</f>
        <v>21.675000000000001</v>
      </c>
      <c r="E20" s="14">
        <f>1850*75/2000</f>
        <v>69.375</v>
      </c>
      <c r="F20" s="13">
        <v>10992</v>
      </c>
    </row>
    <row r="21" spans="1:6" ht="10.5" customHeight="1">
      <c r="A21" s="12" t="s">
        <v>22</v>
      </c>
      <c r="B21" s="13">
        <f>174400*90/2000</f>
        <v>7848</v>
      </c>
      <c r="C21" s="13">
        <f>63600*75/2000</f>
        <v>2385</v>
      </c>
      <c r="D21" s="14">
        <f>550*85/2000</f>
        <v>23.375</v>
      </c>
      <c r="E21" s="14">
        <f>1900*75/2000</f>
        <v>71.25</v>
      </c>
      <c r="F21" s="13">
        <v>10329</v>
      </c>
    </row>
    <row r="22" spans="1:6" ht="10.5" customHeight="1">
      <c r="A22" s="12" t="s">
        <v>23</v>
      </c>
      <c r="B22" s="13">
        <f>205500*90/2000</f>
        <v>9247.5</v>
      </c>
      <c r="C22" s="13">
        <f>56000*75/2000</f>
        <v>2100</v>
      </c>
      <c r="D22" s="14">
        <f>1055*85/2000</f>
        <v>44.837499999999999</v>
      </c>
      <c r="E22" s="14">
        <f>1050*75/2000</f>
        <v>39.375</v>
      </c>
      <c r="F22" s="13">
        <v>11432</v>
      </c>
    </row>
    <row r="23" spans="1:6" ht="10.5" customHeight="1">
      <c r="A23" s="6" t="s">
        <v>24</v>
      </c>
      <c r="B23" s="16">
        <f>203300*90/2000</f>
        <v>9148.5</v>
      </c>
      <c r="C23" s="16">
        <f>58000*75/2000</f>
        <v>2175</v>
      </c>
      <c r="D23" s="17">
        <f>940*85/2000</f>
        <v>39.950000000000003</v>
      </c>
      <c r="E23" s="17">
        <f>1650*75/2000</f>
        <v>61.875</v>
      </c>
      <c r="F23" s="16">
        <v>11426</v>
      </c>
    </row>
    <row r="24" spans="1:6" ht="10.5" customHeight="1">
      <c r="A24" s="18" t="s">
        <v>25</v>
      </c>
      <c r="B24" s="16">
        <f>226200*90/2000</f>
        <v>10179</v>
      </c>
      <c r="C24" s="16">
        <f>64000*75/2000</f>
        <v>2400</v>
      </c>
      <c r="D24" s="17">
        <f>1420*85/2000</f>
        <v>60.35</v>
      </c>
      <c r="E24" s="17">
        <f>1400*75/2000</f>
        <v>52.5</v>
      </c>
      <c r="F24" s="16">
        <v>12692</v>
      </c>
    </row>
    <row r="25" spans="1:6" ht="10.5" customHeight="1">
      <c r="A25" s="18" t="s">
        <v>26</v>
      </c>
      <c r="B25" s="16">
        <f>244000*90/2000</f>
        <v>10980</v>
      </c>
      <c r="C25" s="16">
        <f>69000*75/2000</f>
        <v>2587.5</v>
      </c>
      <c r="D25" s="17">
        <f>1525*85/2000</f>
        <v>64.8125</v>
      </c>
      <c r="E25" s="17">
        <f>1000*75/2000</f>
        <v>37.5</v>
      </c>
      <c r="F25" s="16">
        <v>13670</v>
      </c>
    </row>
    <row r="26" spans="1:6" ht="3" customHeight="1">
      <c r="A26" s="18"/>
      <c r="B26" s="16"/>
      <c r="C26" s="16"/>
      <c r="D26" s="17"/>
      <c r="E26" s="17"/>
      <c r="F26" s="16"/>
    </row>
    <row r="27" spans="1:6" ht="10.5" customHeight="1">
      <c r="A27" s="18" t="s">
        <v>27</v>
      </c>
      <c r="B27" s="16">
        <f>186000*90/2000</f>
        <v>8370</v>
      </c>
      <c r="C27" s="16">
        <f>36000*75/2000</f>
        <v>1350</v>
      </c>
      <c r="D27" s="17">
        <f>1430*85/2000</f>
        <v>60.774999999999999</v>
      </c>
      <c r="E27" s="17">
        <f>1150*75/2000</f>
        <v>43.125</v>
      </c>
      <c r="F27" s="16">
        <v>9824</v>
      </c>
    </row>
    <row r="28" spans="1:6" ht="10.5" customHeight="1">
      <c r="A28" s="18" t="s">
        <v>48</v>
      </c>
      <c r="B28" s="16">
        <f>233000*90/2000</f>
        <v>10485</v>
      </c>
      <c r="C28" s="16">
        <f>64000*75/2000</f>
        <v>2400</v>
      </c>
      <c r="D28" s="17">
        <f>1660*85/2000</f>
        <v>70.55</v>
      </c>
      <c r="E28" s="17">
        <f>1100*75/2000</f>
        <v>41.25</v>
      </c>
      <c r="F28" s="16">
        <v>12997</v>
      </c>
    </row>
    <row r="29" spans="1:6" ht="10.5" customHeight="1">
      <c r="A29" s="18" t="s">
        <v>28</v>
      </c>
      <c r="B29" s="16">
        <f>223300*90/2000</f>
        <v>10048.5</v>
      </c>
      <c r="C29" s="16">
        <f>54500*75/2000</f>
        <v>2043.75</v>
      </c>
      <c r="D29" s="17">
        <f>2235*85/2000</f>
        <v>94.987499999999997</v>
      </c>
      <c r="E29" s="17">
        <f>900*75/2000</f>
        <v>33.75</v>
      </c>
      <c r="F29" s="16">
        <v>12221</v>
      </c>
    </row>
    <row r="30" spans="1:6" ht="10.5" customHeight="1">
      <c r="A30" s="18" t="s">
        <v>29</v>
      </c>
      <c r="B30" s="16">
        <f>230000*90/2000</f>
        <v>10350</v>
      </c>
      <c r="C30" s="16">
        <f>51500*75/2000</f>
        <v>1931.25</v>
      </c>
      <c r="D30" s="17">
        <f>1740*85/2000</f>
        <v>73.95</v>
      </c>
      <c r="E30" s="17">
        <f>520*85/2000</f>
        <v>22.1</v>
      </c>
      <c r="F30" s="16">
        <v>12374</v>
      </c>
    </row>
    <row r="31" spans="1:6" ht="10.5" customHeight="1">
      <c r="A31" s="18" t="s">
        <v>30</v>
      </c>
      <c r="B31" s="16">
        <f>203000*90/2000</f>
        <v>9135</v>
      </c>
      <c r="C31" s="16">
        <f>62000*75/2000</f>
        <v>2325</v>
      </c>
      <c r="D31" s="17">
        <f>1570*85/2000</f>
        <v>66.724999999999994</v>
      </c>
      <c r="E31" s="17">
        <f>470*75/2000</f>
        <v>17.625</v>
      </c>
      <c r="F31" s="16">
        <v>11545</v>
      </c>
    </row>
    <row r="32" spans="1:6" ht="10.5" customHeight="1">
      <c r="A32" s="6" t="s">
        <v>31</v>
      </c>
      <c r="B32" s="16">
        <f>242000*90/2000</f>
        <v>10890</v>
      </c>
      <c r="C32" s="16">
        <f>50500*75/2000</f>
        <v>1893.75</v>
      </c>
      <c r="D32" s="17">
        <f>1650*85/2000</f>
        <v>70.125</v>
      </c>
      <c r="E32" s="17">
        <f>470*75/2000</f>
        <v>17.625</v>
      </c>
      <c r="F32" s="16">
        <v>12872</v>
      </c>
    </row>
    <row r="33" spans="1:7" ht="5.25" customHeight="1">
      <c r="A33" s="18"/>
      <c r="B33" s="16"/>
      <c r="C33" s="16"/>
      <c r="D33" s="17"/>
      <c r="E33" s="17"/>
      <c r="F33" s="16"/>
    </row>
    <row r="34" spans="1:7" ht="10.5" customHeight="1">
      <c r="A34" s="6" t="s">
        <v>32</v>
      </c>
      <c r="B34" s="16">
        <f>149800*90/2000</f>
        <v>6741</v>
      </c>
      <c r="C34" s="16">
        <f>64500*75/2000</f>
        <v>2418.75</v>
      </c>
      <c r="D34" s="17">
        <f>1770*85/2000</f>
        <v>75.224999999999994</v>
      </c>
      <c r="E34" s="17">
        <f>430*75/2000</f>
        <v>16.125</v>
      </c>
      <c r="F34" s="16">
        <v>9251</v>
      </c>
    </row>
    <row r="35" spans="1:7" ht="10.5" customHeight="1">
      <c r="A35" s="6" t="s">
        <v>33</v>
      </c>
      <c r="B35" s="16">
        <f>147700*90/2000</f>
        <v>6646.5</v>
      </c>
      <c r="C35" s="16">
        <f>61000*75/2000</f>
        <v>2287.5</v>
      </c>
      <c r="D35" s="17">
        <f>1600*85/2000</f>
        <v>68</v>
      </c>
      <c r="E35" s="17">
        <f>450*75/2000</f>
        <v>16.875</v>
      </c>
      <c r="F35" s="16">
        <v>9020</v>
      </c>
    </row>
    <row r="36" spans="1:7" ht="10.5" customHeight="1">
      <c r="A36" s="6" t="s">
        <v>34</v>
      </c>
      <c r="B36" s="16">
        <f>129000*90/2000</f>
        <v>5805</v>
      </c>
      <c r="C36" s="16">
        <f>46000*75/2000</f>
        <v>1725</v>
      </c>
      <c r="D36" s="17">
        <f>1980*85/2000</f>
        <v>84.15</v>
      </c>
      <c r="E36" s="17">
        <f>300*75/2000</f>
        <v>11.25</v>
      </c>
      <c r="F36" s="16">
        <v>7625</v>
      </c>
    </row>
    <row r="37" spans="1:7" ht="10.5" customHeight="1">
      <c r="A37" s="6" t="s">
        <v>35</v>
      </c>
      <c r="B37" s="16">
        <f>170200*90/2000</f>
        <v>7659</v>
      </c>
      <c r="C37" s="16">
        <f>62000*75/2000</f>
        <v>2325</v>
      </c>
      <c r="D37" s="17">
        <f>1796*85/2000</f>
        <v>76.33</v>
      </c>
      <c r="E37" s="17">
        <f>380*75/2000</f>
        <v>14.25</v>
      </c>
      <c r="F37" s="16">
        <f t="shared" ref="F37:F40" si="0">SUM(B37:D37)</f>
        <v>10060.33</v>
      </c>
    </row>
    <row r="38" spans="1:7" ht="10.5" customHeight="1">
      <c r="A38" s="6" t="s">
        <v>36</v>
      </c>
      <c r="B38" s="16">
        <f>162500*90/2000</f>
        <v>7312.5</v>
      </c>
      <c r="C38" s="16">
        <f>46500*75/2000</f>
        <v>1743.75</v>
      </c>
      <c r="D38" s="17">
        <f>1459*85/2000</f>
        <v>62.0075</v>
      </c>
      <c r="E38" s="17">
        <f>250*75/2000</f>
        <v>9.375</v>
      </c>
      <c r="F38" s="16">
        <f t="shared" si="0"/>
        <v>9118.2574999999997</v>
      </c>
      <c r="G38" s="19"/>
    </row>
    <row r="39" spans="1:7" s="21" customFormat="1" ht="10.5" customHeight="1">
      <c r="A39" s="6" t="s">
        <v>37</v>
      </c>
      <c r="B39" s="16">
        <f>133700*90/2000</f>
        <v>6016.5</v>
      </c>
      <c r="C39" s="16">
        <f>57500*75/2000</f>
        <v>2156.25</v>
      </c>
      <c r="D39" s="17">
        <f>1635*85/2000</f>
        <v>69.487499999999997</v>
      </c>
      <c r="E39" s="20" t="s">
        <v>38</v>
      </c>
      <c r="F39" s="16">
        <f t="shared" si="0"/>
        <v>8242.2374999999993</v>
      </c>
      <c r="G39" s="19"/>
    </row>
    <row r="40" spans="1:7" ht="10.5" customHeight="1">
      <c r="A40" s="6" t="s">
        <v>39</v>
      </c>
      <c r="B40" s="16">
        <f>140500*90/2000</f>
        <v>6322.5</v>
      </c>
      <c r="C40" s="16">
        <f>62500*80/2000</f>
        <v>2500</v>
      </c>
      <c r="D40" s="17">
        <f>1949*85/2000</f>
        <v>82.832499999999996</v>
      </c>
      <c r="E40" s="20" t="s">
        <v>38</v>
      </c>
      <c r="F40" s="16">
        <f t="shared" si="0"/>
        <v>8905.3325000000004</v>
      </c>
      <c r="G40" s="19"/>
    </row>
    <row r="41" spans="1:7" ht="3" customHeight="1">
      <c r="A41" s="6"/>
      <c r="B41" s="16"/>
      <c r="C41" s="16"/>
      <c r="D41" s="17"/>
      <c r="E41" s="20"/>
      <c r="F41" s="16"/>
      <c r="G41" s="19"/>
    </row>
    <row r="42" spans="1:7" ht="10.5" customHeight="1">
      <c r="A42" s="6" t="s">
        <v>40</v>
      </c>
      <c r="B42" s="16">
        <f>146700*90/2000</f>
        <v>6601.5</v>
      </c>
      <c r="C42" s="16">
        <f>58000*80/2000</f>
        <v>2320</v>
      </c>
      <c r="D42" s="17">
        <f>1419*85/2000</f>
        <v>60.307499999999997</v>
      </c>
      <c r="E42" s="20" t="s">
        <v>38</v>
      </c>
      <c r="F42" s="16">
        <f>SUM(B42:D42)</f>
        <v>8981.8075000000008</v>
      </c>
      <c r="G42" s="19"/>
    </row>
    <row r="43" spans="1:7" ht="10.5" customHeight="1">
      <c r="A43" s="6" t="s">
        <v>41</v>
      </c>
      <c r="B43" s="16">
        <f>133600*90/2000</f>
        <v>6012</v>
      </c>
      <c r="C43" s="16">
        <f>54500*80/2000</f>
        <v>2180</v>
      </c>
      <c r="D43" s="17">
        <f>1788*85/2000</f>
        <v>75.989999999999995</v>
      </c>
      <c r="E43" s="20" t="s">
        <v>38</v>
      </c>
      <c r="F43" s="16">
        <f t="shared" ref="F43:F44" si="1">SUM(B43:D43)</f>
        <v>8267.99</v>
      </c>
      <c r="G43" s="19"/>
    </row>
    <row r="44" spans="1:7" ht="10.5" customHeight="1">
      <c r="A44" s="22" t="s">
        <v>45</v>
      </c>
      <c r="B44" s="23">
        <f>104600*90/2000</f>
        <v>4707</v>
      </c>
      <c r="C44" s="23">
        <f>50000*80/2000</f>
        <v>2000</v>
      </c>
      <c r="D44" s="24">
        <f>1776*85/2000</f>
        <v>75.48</v>
      </c>
      <c r="E44" s="25" t="s">
        <v>38</v>
      </c>
      <c r="F44" s="23">
        <f t="shared" si="1"/>
        <v>6782.48</v>
      </c>
      <c r="G44" s="19"/>
    </row>
    <row r="45" spans="1:7">
      <c r="A45" s="26" t="s">
        <v>42</v>
      </c>
      <c r="B45" s="16"/>
      <c r="C45" s="16"/>
      <c r="D45" s="17"/>
      <c r="E45" s="20"/>
      <c r="F45" s="16"/>
    </row>
    <row r="46" spans="1:7">
      <c r="A46" s="27" t="s">
        <v>46</v>
      </c>
      <c r="B46" s="9"/>
      <c r="C46" s="9"/>
      <c r="D46" s="9"/>
      <c r="E46" s="9"/>
      <c r="F46" s="9"/>
    </row>
    <row r="47" spans="1:7">
      <c r="A47" s="28" t="s">
        <v>47</v>
      </c>
      <c r="B47" s="9"/>
      <c r="C47" s="9"/>
      <c r="D47" s="9"/>
      <c r="E47" s="9"/>
      <c r="F47" s="9"/>
    </row>
    <row r="48" spans="1:7">
      <c r="A48" s="28" t="s">
        <v>43</v>
      </c>
      <c r="B48" s="9"/>
      <c r="C48" s="9"/>
      <c r="D48" s="9"/>
      <c r="E48" s="9"/>
      <c r="F48" s="9"/>
    </row>
    <row r="49" spans="1:6" ht="13.15" customHeight="1">
      <c r="A49" s="29" t="s">
        <v>44</v>
      </c>
      <c r="B49" s="9"/>
      <c r="C49" s="9"/>
      <c r="D49" s="9"/>
      <c r="E49" s="9"/>
      <c r="F49" s="9"/>
    </row>
  </sheetData>
  <pageMargins left="0.66700000000000004" right="0.66700000000000004" top="0.66700000000000004" bottom="0.72" header="0" footer="0"/>
  <pageSetup firstPageNumber="9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tabc20</vt:lpstr>
      <vt:lpstr>tabc20!Print_Area_MI</vt:lpstr>
    </vt:vector>
  </TitlesOfParts>
  <Company>ERS\USDA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C20--Oranges: Production by State, 1980/81 to date</dc:title>
  <dc:subject>Agricultural Economics</dc:subject>
  <dc:creator>Agnes Perez;Kristy Plattner</dc:creator>
  <cp:keywords>Oranges, production, Florida, California, Arizona, United States, Economics; Economic Research Service; ERS; U.S. Department of Agriculture; USDA</cp:keywords>
  <cp:lastModifiedBy>fredy.ballen</cp:lastModifiedBy>
  <dcterms:created xsi:type="dcterms:W3CDTF">2013-11-15T20:04:54Z</dcterms:created>
  <dcterms:modified xsi:type="dcterms:W3CDTF">2015-06-26T17:39:00Z</dcterms:modified>
</cp:coreProperties>
</file>